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1700" activeTab="0"/>
  </bookViews>
  <sheets>
    <sheet name="737" sheetId="1" r:id="rId1"/>
    <sheet name="КНИГА КРЕДИТОВ" sheetId="2" r:id="rId2"/>
  </sheets>
  <definedNames/>
  <calcPr fullCalcOnLoad="1"/>
</workbook>
</file>

<file path=xl/sharedStrings.xml><?xml version="1.0" encoding="utf-8"?>
<sst xmlns="http://schemas.openxmlformats.org/spreadsheetml/2006/main" count="693" uniqueCount="360">
  <si>
    <t xml:space="preserve">01 </t>
  </si>
  <si>
    <t xml:space="preserve">03 </t>
  </si>
  <si>
    <t xml:space="preserve">04 </t>
  </si>
  <si>
    <t xml:space="preserve">05 </t>
  </si>
  <si>
    <t xml:space="preserve">06 </t>
  </si>
  <si>
    <t xml:space="preserve">07 </t>
  </si>
  <si>
    <t xml:space="preserve">08 </t>
  </si>
  <si>
    <t xml:space="preserve">09 </t>
  </si>
  <si>
    <t xml:space="preserve">10 </t>
  </si>
  <si>
    <t xml:space="preserve">12 </t>
  </si>
  <si>
    <t xml:space="preserve">23 </t>
  </si>
  <si>
    <t xml:space="preserve">24 </t>
  </si>
  <si>
    <t xml:space="preserve">25 </t>
  </si>
  <si>
    <t xml:space="preserve">М4 </t>
  </si>
  <si>
    <t xml:space="preserve">С6 </t>
  </si>
  <si>
    <t xml:space="preserve">С7 </t>
  </si>
  <si>
    <t>Заработная плата (211)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</si>
  <si>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</si>
  <si>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</si>
  <si>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</si>
  <si>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</si>
  <si>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Прочая закупка товаров, работ и услуг для обеспечения государственных (муниципальных) нужд</t>
  </si>
  <si>
    <t>Начисления на выплаты по оплате труда (213)</t>
  </si>
  <si>
    <t>Услуги связи (221)</t>
  </si>
  <si>
    <t>Транспортные услуги (222)</t>
  </si>
  <si>
    <t>Коммунальные услуги (электроэнергия) (223)</t>
  </si>
  <si>
    <t>Коммунальные услуги (отопление) (223)</t>
  </si>
  <si>
    <t>Коммунальные услуги (газ) (223)</t>
  </si>
  <si>
    <t>Коммунальные услуги (горячее и холодное водоснабжение) (223)</t>
  </si>
  <si>
    <t>Коммунальные услуги (другие расходы по оплате коммунальных услуг) (223)</t>
  </si>
  <si>
    <t>Прочие выплаты (212)</t>
  </si>
  <si>
    <t>Арендная плата за пользование имуществом (224)</t>
  </si>
  <si>
    <t>Работы, услуги по содержанию имущества (капитальный ремонт) (225)</t>
  </si>
  <si>
    <t>Работы, услуги по содержанию имущества (текущий ремонт) (225)</t>
  </si>
  <si>
    <t>Работы, услуги по содержанию имущества (прочие расходы) (225)</t>
  </si>
  <si>
    <t>Прочие работы, услуги (226)</t>
  </si>
  <si>
    <t>Прочие расходы (290)</t>
  </si>
  <si>
    <t>Увеличение стоимости основных средств (приобретение основных средств) (310)</t>
  </si>
  <si>
    <t>Увеличение стоимости материальных запасов (питание) (340)</t>
  </si>
  <si>
    <t>Увеличение стоимости материальных запасов (ГСМ) (340)</t>
  </si>
  <si>
    <t>Увеличение стоимости материальных запасов (другие расходы) (340)</t>
  </si>
  <si>
    <t>Ф1</t>
  </si>
  <si>
    <t>Ф2</t>
  </si>
  <si>
    <t>Ф3</t>
  </si>
  <si>
    <t>Ф4</t>
  </si>
  <si>
    <t>К4</t>
  </si>
  <si>
    <t>К5</t>
  </si>
  <si>
    <t>Р3</t>
  </si>
  <si>
    <t>К9</t>
  </si>
  <si>
    <t>Субсидии</t>
  </si>
  <si>
    <t>Расходы бюджета Родионово-Несветайского района за счет средств целевых межбюджетных трансфертов из других бюджетов бюджетной системы</t>
  </si>
  <si>
    <t>Расходы за счет собственных средств бюджета Родионово-Несветайского района (без учета целевых межбюджетных трансфертов из других бюджетов бюджетной системы)</t>
  </si>
  <si>
    <t>Межбюджетные трансферты</t>
  </si>
  <si>
    <t>Расходы бюджета Родионово-Несветайского района за счет средств от предпринимательской и иной приносящей доход деятельности</t>
  </si>
  <si>
    <t>Приобретение оборудования (241, 251, 310)</t>
  </si>
  <si>
    <t>Иные расходы (225, 226, 241, 242, 251, 262, 290,310, 340)</t>
  </si>
  <si>
    <t>Иные расходы (225, 226, 290, 251, 340)</t>
  </si>
  <si>
    <t>Иные выплаты персоналуучреждений, за исключениемфонда оплаты труда</t>
  </si>
  <si>
    <t>Уплата налога на имущество организаций и земельного налога</t>
  </si>
  <si>
    <t>Уплата прочих налогов</t>
  </si>
  <si>
    <t>Уплата иных платежей</t>
  </si>
  <si>
    <t>Наименование кодов фондов расходов</t>
  </si>
  <si>
    <t>Коды фондов расходов</t>
  </si>
  <si>
    <t>Коды видов расходов</t>
  </si>
  <si>
    <t>Наименование вида расходов</t>
  </si>
  <si>
    <t>лимиты</t>
  </si>
  <si>
    <t>итого</t>
  </si>
  <si>
    <t>финансирование</t>
  </si>
  <si>
    <t>кассовый расход</t>
  </si>
  <si>
    <t>Остаток на счете учреждения</t>
  </si>
  <si>
    <t>Кассовый расход на начало месяца</t>
  </si>
  <si>
    <t>Итого кассовый расход за месяц</t>
  </si>
  <si>
    <t>Всего кассовый расход с начало года</t>
  </si>
  <si>
    <t>ИТОГО финансирование за месяц</t>
  </si>
  <si>
    <t>Всего финансирование с начало года</t>
  </si>
  <si>
    <t>Остаток лимитов на конец года</t>
  </si>
  <si>
    <t>Лимиты на начало месяца</t>
  </si>
  <si>
    <t>Финансирование на начало месяца</t>
  </si>
  <si>
    <t>Лимиты на конец месяца</t>
  </si>
  <si>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</si>
  <si>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</si>
  <si>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</si>
  <si>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</si>
  <si>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</si>
  <si>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Дата</t>
  </si>
  <si>
    <t>Учреждение</t>
  </si>
  <si>
    <t>МБОУ "Дарьевская СОШ"</t>
  </si>
  <si>
    <t xml:space="preserve">              по ОКПО</t>
  </si>
  <si>
    <t>Обособленное подразделение</t>
  </si>
  <si>
    <t>Учредитель</t>
  </si>
  <si>
    <t>Управление образования Родионово-Несветайского района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</si>
  <si>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</si>
  <si>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</si>
  <si>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</si>
  <si>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</si>
  <si>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</si>
  <si>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</si>
  <si>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Субсидии на выполнение государственного (муниципального) задания</t>
  </si>
  <si>
    <t>(код вида 4)</t>
  </si>
  <si>
    <t>Периодичность:  квартальная, годовая</t>
  </si>
  <si>
    <t xml:space="preserve">Единица измерения:  руб </t>
  </si>
  <si>
    <t xml:space="preserve"> по ОКЕИ</t>
  </si>
  <si>
    <t>383</t>
  </si>
  <si>
    <t>1. Доходы учреждения</t>
  </si>
  <si>
    <t>Код</t>
  </si>
  <si>
    <t xml:space="preserve">Код </t>
  </si>
  <si>
    <t>Утверждено</t>
  </si>
  <si>
    <t xml:space="preserve">         Исполнено плановых назначений</t>
  </si>
  <si>
    <t>Не исполнено</t>
  </si>
  <si>
    <t xml:space="preserve"> Наименование показателя*</t>
  </si>
  <si>
    <t>стро-</t>
  </si>
  <si>
    <t>анали-</t>
  </si>
  <si>
    <t>плановых</t>
  </si>
  <si>
    <t>через</t>
  </si>
  <si>
    <t>некассовыми</t>
  </si>
  <si>
    <t>ки</t>
  </si>
  <si>
    <t>тики**</t>
  </si>
  <si>
    <t>назначений</t>
  </si>
  <si>
    <t>лицевые</t>
  </si>
  <si>
    <t>банковские</t>
  </si>
  <si>
    <t>кассу</t>
  </si>
  <si>
    <t>операциями</t>
  </si>
  <si>
    <t>счета</t>
  </si>
  <si>
    <t>учреждения</t>
  </si>
  <si>
    <t>4</t>
  </si>
  <si>
    <t>5</t>
  </si>
  <si>
    <t>6</t>
  </si>
  <si>
    <t>7</t>
  </si>
  <si>
    <t>8</t>
  </si>
  <si>
    <t>9</t>
  </si>
  <si>
    <t>10</t>
  </si>
  <si>
    <r>
      <t>Доходы</t>
    </r>
    <r>
      <rPr>
        <sz val="8"/>
        <rFont val="Arial Cyr"/>
        <family val="2"/>
      </rPr>
      <t xml:space="preserve"> - всего</t>
    </r>
  </si>
  <si>
    <t>010</t>
  </si>
  <si>
    <t>Доходы от собственности</t>
  </si>
  <si>
    <t>030</t>
  </si>
  <si>
    <t>Доходы от оказания платных услуг (работ)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</si>
  <si>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</si>
  <si>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</si>
  <si>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</si>
  <si>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</t>
  </si>
  <si>
    <t>060</t>
  </si>
  <si>
    <t>в том числе:</t>
  </si>
  <si>
    <t>поступления от наднациональных организаций и 
правительств иностранных государств</t>
  </si>
  <si>
    <t>062</t>
  </si>
  <si>
    <t>поступления от международных финансовых организаций</t>
  </si>
  <si>
    <t>063</t>
  </si>
  <si>
    <t>Доходы от операций с активами</t>
  </si>
  <si>
    <t>090</t>
  </si>
  <si>
    <t>х</t>
  </si>
  <si>
    <t>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</si>
  <si>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</si>
  <si>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</si>
  <si>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</si>
  <si>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</si>
  <si>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</si>
  <si>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</si>
  <si>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</si>
  <si>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</si>
  <si>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 xml:space="preserve">* Отражается при наличии </t>
  </si>
  <si>
    <t>** - Код аналитической группы подвида доходов бюджетов (разряды с 18 по 20 кода  классификации доходов бюджетов)</t>
  </si>
  <si>
    <t>2. Расходы учреждения</t>
  </si>
  <si>
    <t xml:space="preserve">                     Форма 0503737  с.2</t>
  </si>
  <si>
    <t>тики***</t>
  </si>
  <si>
    <r>
      <t>Расходы</t>
    </r>
    <r>
      <rPr>
        <sz val="8"/>
        <rFont val="Arial Cyr"/>
        <family val="2"/>
      </rPr>
      <t xml:space="preserve"> - всего</t>
    </r>
  </si>
  <si>
    <t>200</t>
  </si>
  <si>
    <t xml:space="preserve">                   в том числе: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</si>
  <si>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</si>
  <si>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</si>
  <si>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</si>
  <si>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</si>
  <si>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01</t>
  </si>
  <si>
    <t>С1</t>
  </si>
  <si>
    <t>Иные выплаты персоналу учреждений, за исключением фонда оплаты труда</t>
  </si>
  <si>
    <t>112</t>
  </si>
  <si>
    <t>02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</si>
  <si>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</si>
  <si>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</si>
  <si>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03</t>
  </si>
  <si>
    <t>С3</t>
  </si>
  <si>
    <t>Расходы на выплаты персоналу в сфере национальной безопасности, правоохранительной деятельности и обороны</t>
  </si>
  <si>
    <t>130</t>
  </si>
  <si>
    <t>Денежное довольствие военнослужащих и сотрудников, имеющих специальные звания</t>
  </si>
  <si>
    <t>131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</si>
  <si>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</si>
  <si>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</si>
  <si>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Иные выплаты персоналу и сотрудникам, имеющим специальные звания</t>
  </si>
  <si>
    <t>134</t>
  </si>
  <si>
    <t>Взносы по обязательному социальному страхованию на выплаты по оплате труда лиц, принимаемых на должности стажеров</t>
  </si>
  <si>
    <t>139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</si>
  <si>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</si>
  <si>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</si>
  <si>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220</t>
  </si>
  <si>
    <t>Обеспечение специальным топливом и горюче-смазочными материалами в рамках государственного оборонного заказа</t>
  </si>
  <si>
    <t>221</t>
  </si>
  <si>
    <t>Обеспечение специальным топливом и горюче-смазочными материалами вне рамок государственного оборонного заказа</t>
  </si>
  <si>
    <t>222</t>
  </si>
  <si>
    <t>Продовольственное обеспечение в рамках государственного оборонного заказа</t>
  </si>
  <si>
    <t>223</t>
  </si>
  <si>
    <t>Продовольственное обеспечение вне рамок государственного оборонного заказа</t>
  </si>
  <si>
    <t>224</t>
  </si>
  <si>
    <t>Вещевое обеспечение в рамках государственного оборонного заказа</t>
  </si>
  <si>
    <t>225</t>
  </si>
  <si>
    <t>Вещевое обеспечение вне рамок государственного оборонного заказа</t>
  </si>
  <si>
    <t>226</t>
  </si>
  <si>
    <t>Иные закупки товаров, работ и услуг для обеспечения государственных (муниципальных) нужд</t>
  </si>
  <si>
    <t>240</t>
  </si>
  <si>
    <t>Научно-исследовательские и опытно-конструкторские работы</t>
  </si>
  <si>
    <t>241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</si>
  <si>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</si>
  <si>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</si>
  <si>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</si>
  <si>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</si>
  <si>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23</t>
  </si>
  <si>
    <t>25</t>
  </si>
  <si>
    <t>26</t>
  </si>
  <si>
    <t>29</t>
  </si>
  <si>
    <t>04</t>
  </si>
  <si>
    <t>05</t>
  </si>
  <si>
    <t>06</t>
  </si>
  <si>
    <t>07</t>
  </si>
  <si>
    <t>08</t>
  </si>
  <si>
    <t>09</t>
  </si>
  <si>
    <t>12</t>
  </si>
  <si>
    <t>24</t>
  </si>
  <si>
    <t>33</t>
  </si>
  <si>
    <t>34</t>
  </si>
  <si>
    <t>35</t>
  </si>
  <si>
    <t>37</t>
  </si>
  <si>
    <t>Ф5</t>
  </si>
  <si>
    <t>К3</t>
  </si>
  <si>
    <t>Р1</t>
  </si>
  <si>
    <t>Р2</t>
  </si>
  <si>
    <t>С6</t>
  </si>
  <si>
    <t>С7</t>
  </si>
  <si>
    <t>М4</t>
  </si>
  <si>
    <t>Приобретение основных средств (241, 251, 310)</t>
  </si>
  <si>
    <t>М6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</si>
  <si>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</si>
  <si>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</si>
  <si>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</si>
  <si>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</si>
  <si>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</si>
  <si>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</si>
  <si>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</si>
  <si>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</si>
  <si>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Стипендии</t>
  </si>
  <si>
    <t>340</t>
  </si>
  <si>
    <t>Премии и гранты</t>
  </si>
  <si>
    <t>350</t>
  </si>
  <si>
    <t>Иные выплаты населению</t>
  </si>
  <si>
    <t>360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</si>
  <si>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</si>
  <si>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</si>
  <si>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</si>
  <si>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Капитальные вложения на приобретение объектов недвижимого имущества государственными (муниципальными) учреждениями</t>
  </si>
  <si>
    <t>416</t>
  </si>
  <si>
    <t>Иные бюджетные ассигнования</t>
  </si>
  <si>
    <t>800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</si>
  <si>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</si>
  <si>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</si>
  <si>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</t>
  </si>
  <si>
    <t>831</t>
  </si>
  <si>
    <t>Уплата налогов, сборов и иных платежей</t>
  </si>
  <si>
    <t>850</t>
  </si>
  <si>
    <t>851</t>
  </si>
  <si>
    <t>К8</t>
  </si>
  <si>
    <t>Уплата прочих налогов, сборов</t>
  </si>
  <si>
    <t>852</t>
  </si>
  <si>
    <t>Предоставление платежей, взносов, безвозмездных перечислений субъектам международного права</t>
  </si>
  <si>
    <t>860</t>
  </si>
  <si>
    <t>Взносы в международные организации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</si>
  <si>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</si>
  <si>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</si>
  <si>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Результат исполнения  (дефицит / профицит)</t>
  </si>
  <si>
    <t>*** Код вида расхода (разряды с 18 по 20 кода классификации расходов  бюджетов)</t>
  </si>
  <si>
    <t>3. Источники финансирования дефицита средств учреждения</t>
  </si>
  <si>
    <t>Форма 0503737 с.3</t>
  </si>
  <si>
    <t>тики ****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</si>
  <si>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</t>
    </r>
  </si>
  <si>
    <t>500</t>
  </si>
  <si>
    <t xml:space="preserve">      в том числе:</t>
  </si>
  <si>
    <t xml:space="preserve">Внутренние источники </t>
  </si>
  <si>
    <t>520</t>
  </si>
  <si>
    <t xml:space="preserve">            из них:</t>
  </si>
  <si>
    <t>Доходы от переоценки активов*****</t>
  </si>
  <si>
    <t>171</t>
  </si>
  <si>
    <t>Увеличение стоимости ценных бумаг, кроме акций и иных форм участия в капитале *****</t>
  </si>
  <si>
    <t>Уменьшение стоимости ценных бумаг, кроме акций и иных форм участия в капитале *****</t>
  </si>
  <si>
    <t>Увеличение задолженности по  кредитам*****</t>
  </si>
  <si>
    <t>Уменьшение задолженности по  ссудам и кредитам*****</t>
  </si>
  <si>
    <t>Увеличение задолженности по внутреннему государственному (муниципальному) долгу*****</t>
  </si>
  <si>
    <t>Уменьшение задолженности по внутреннему государственному (муниципальному) долгу*****</t>
  </si>
  <si>
    <t>810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</si>
  <si>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</si>
  <si>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</si>
  <si>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</si>
  <si>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</si>
  <si>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</si>
  <si>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</si>
  <si>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</si>
  <si>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</si>
  <si>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Внешние источники*****</t>
  </si>
  <si>
    <t>620</t>
  </si>
  <si>
    <t xml:space="preserve">                     из них:</t>
  </si>
  <si>
    <t>тики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</si>
  <si>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</si>
  <si>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</si>
  <si>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</si>
  <si>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</si>
  <si>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</si>
  <si>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</si>
  <si>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внутренним оборотам средств учреждения</t>
  </si>
  <si>
    <t>730</t>
  </si>
  <si>
    <t xml:space="preserve">                           в том числе:</t>
  </si>
  <si>
    <t xml:space="preserve"> 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</si>
  <si>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</si>
  <si>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</si>
  <si>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</si>
  <si>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</si>
  <si>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</si>
  <si>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820</t>
  </si>
  <si>
    <t>увеличение остатков по внутренним расчетам                               (Кт 030404510)</t>
  </si>
  <si>
    <t>821</t>
  </si>
  <si>
    <t>уменьшение остатков по внутренним расчетам                    (Дт 030404610)</t>
  </si>
  <si>
    <t>822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</si>
  <si>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</si>
  <si>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</si>
  <si>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</si>
  <si>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832</t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</si>
  <si>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</t>
  </si>
  <si>
    <t>***** Показатели по строкам формируются только по виду деятельности "Приносящая доход деятельность (Собственные доходы учреждения)"</t>
  </si>
  <si>
    <t xml:space="preserve">                                      4. Сведения о возвратах остатков субсидий и расходов  прошлых лет</t>
  </si>
  <si>
    <t xml:space="preserve">                     Произведено возвратов</t>
  </si>
  <si>
    <t>Возвращено остатков субсидий прошлых лет, всего</t>
  </si>
  <si>
    <t>910</t>
  </si>
  <si>
    <t xml:space="preserve">             из них по кодам аналитики:</t>
  </si>
  <si>
    <t>Доходы от оказания платных услуг (работ)******</t>
  </si>
  <si>
    <t>180</t>
  </si>
  <si>
    <t>Возвращено расходов прошлых лет, всего *******</t>
  </si>
  <si>
    <t>950</t>
  </si>
  <si>
    <r>
      <t xml:space="preserve"> Руководитель   __________________      </t>
    </r>
    <r>
      <rPr>
        <u val="single"/>
        <sz val="8"/>
        <rFont val="Arial Cyr"/>
        <family val="0"/>
      </rPr>
      <t>Климонтов А.С..</t>
    </r>
  </si>
  <si>
    <t>Руководитель финансово-     ____________________   ________________________</t>
  </si>
  <si>
    <t xml:space="preserve">                                  (подпись)                    (расшифровка подписи)</t>
  </si>
  <si>
    <t>экономической службы              (подпись)                       (расшифровка подписи)</t>
  </si>
  <si>
    <t>Главный бухгалтер ________________   ___</t>
  </si>
  <si>
    <t xml:space="preserve">                                       (подпись)                (расшифровка подписи)</t>
  </si>
  <si>
    <t>Централизованная бухгалтерия</t>
  </si>
  <si>
    <t xml:space="preserve">              (наименование, ОГРН, ИНН,КПП, местонахождение )</t>
  </si>
  <si>
    <r>
      <t xml:space="preserve">Руководитель         </t>
    </r>
    <r>
      <rPr>
        <sz val="8"/>
        <rFont val="Arial Cyr"/>
        <family val="2"/>
      </rPr>
      <t>________________           ___________________         __________________________</t>
    </r>
  </si>
  <si>
    <t>(уполномоченное лицо)   (должность)                         (подпись)                              (расшифровка подписи)</t>
  </si>
  <si>
    <r>
      <t>Исполнитель</t>
    </r>
    <r>
      <rPr>
        <sz val="8"/>
        <rFont val="Arial Cyr"/>
        <family val="2"/>
      </rPr>
      <t xml:space="preserve">  ____________________     __________________   </t>
    </r>
    <r>
      <rPr>
        <u val="single"/>
        <sz val="8"/>
        <rFont val="Arial Cyr"/>
        <family val="0"/>
      </rPr>
      <t>_Голубова О.А.</t>
    </r>
    <r>
      <rPr>
        <sz val="8"/>
        <rFont val="Arial Cyr"/>
        <family val="2"/>
      </rPr>
      <t>___  _____________________</t>
    </r>
  </si>
  <si>
    <t xml:space="preserve">                                (должность)                        (подпись)                   (расшифровка подписи)            (телефон, e-mail)</t>
  </si>
  <si>
    <t>"___"___________  2016  г.</t>
  </si>
  <si>
    <t>****** Формируется только в части возвратов субсидии на выполнение государственного (муниципального) задания</t>
  </si>
  <si>
    <t>******* Показатели по строке 950 по кодам аналитики в 2016 году не формируются</t>
  </si>
  <si>
    <t>Прочие работы, услуги (питание) (226)</t>
  </si>
  <si>
    <t>27</t>
  </si>
  <si>
    <t>средства во врем. Распоряжении</t>
  </si>
  <si>
    <t>01.01.2017</t>
  </si>
  <si>
    <t xml:space="preserve">                                         на  1 января  20 17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</si>
</sst>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\ ##,000&quot;р.&quot;;\-#\ ##,00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name val="Arial Cyr"/>
      <family val="0"/>
    </font>
    <font>
      <sz val="8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8"/>
      <name val="Arial Cyr"/>
      <family val="0"/>
    </font>
    <font>
      <sz val="9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Arial Cyr"/>
      <family val="2"/>
    </font>
    <font>
      <sz val="8"/>
      <color indexed="8"/>
      <name val="Arial"/>
      <family val="2"/>
    </font>
    <font>
      <b/>
      <i/>
      <sz val="9"/>
      <name val="Arial Cyr"/>
      <family val="2"/>
    </font>
    <font>
      <i/>
      <sz val="9"/>
      <name val="Arial Cyr"/>
      <family val="2"/>
    </font>
    <font>
      <sz val="9"/>
      <name val="Arial Cyr"/>
      <family val="0"/>
    </font>
    <font>
      <sz val="9"/>
      <color indexed="10"/>
      <name val="Arial Cyr"/>
      <family val="2"/>
    </font>
    <font>
      <sz val="8"/>
      <color indexed="10"/>
      <name val="Arial Cyr"/>
      <family val="2"/>
    </font>
    <font>
      <u val="single"/>
      <sz val="8"/>
      <name val="Arial Cyr"/>
      <family val="0"/>
    </font>
    <font>
      <b/>
      <i/>
      <sz val="8"/>
      <name val="Arial Cyr"/>
      <family val="2"/>
    </font>
    <font>
      <u val="single"/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hair"/>
    </border>
    <border>
      <left style="medium"/>
      <right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hair"/>
      <bottom/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/>
      <right style="medium"/>
      <top/>
      <bottom/>
    </border>
    <border>
      <left/>
      <right style="medium"/>
      <top style="hair"/>
      <bottom style="hair"/>
    </border>
    <border>
      <left/>
      <right>
        <color indexed="63"/>
      </right>
      <top style="hair"/>
      <bottom style="hair"/>
    </border>
    <border>
      <left/>
      <right>
        <color indexed="63"/>
      </right>
      <top style="hair"/>
      <bottom/>
    </border>
    <border>
      <left/>
      <right/>
      <top style="thin"/>
      <bottom style="hair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37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6" fillId="0" borderId="11" xfId="0" applyFont="1" applyBorder="1" applyAlignment="1">
      <alignment/>
    </xf>
    <xf numFmtId="0" fontId="7" fillId="2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3" borderId="11" xfId="0" applyFont="1" applyFill="1" applyBorder="1" applyAlignment="1">
      <alignment horizontal="center" vertical="center" textRotation="90" wrapText="1"/>
    </xf>
    <xf numFmtId="0" fontId="6" fillId="4" borderId="11" xfId="0" applyFont="1" applyFill="1" applyBorder="1" applyAlignment="1">
      <alignment horizontal="center" vertical="center" textRotation="90" wrapText="1"/>
    </xf>
    <xf numFmtId="0" fontId="6" fillId="5" borderId="11" xfId="0" applyFont="1" applyFill="1" applyBorder="1" applyAlignment="1">
      <alignment horizontal="center" vertical="center" textRotation="90" wrapText="1"/>
    </xf>
    <xf numFmtId="0" fontId="6" fillId="32" borderId="11" xfId="0" applyFont="1" applyFill="1" applyBorder="1" applyAlignment="1">
      <alignment horizontal="center" vertical="center" textRotation="90" wrapText="1"/>
    </xf>
    <xf numFmtId="0" fontId="6" fillId="2" borderId="11" xfId="0" applyFont="1" applyFill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wrapText="1"/>
    </xf>
    <xf numFmtId="49" fontId="8" fillId="3" borderId="11" xfId="54" applyNumberFormat="1" applyFont="1" applyFill="1" applyBorder="1" applyAlignment="1">
      <alignment horizontal="center" vertical="center" wrapText="1"/>
      <protection/>
    </xf>
    <xf numFmtId="0" fontId="6" fillId="3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49" fontId="8" fillId="5" borderId="11" xfId="54" applyNumberFormat="1" applyFont="1" applyFill="1" applyBorder="1" applyAlignment="1">
      <alignment horizontal="center" vertical="center" wrapText="1"/>
      <protection/>
    </xf>
    <xf numFmtId="0" fontId="6" fillId="5" borderId="11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49" fontId="8" fillId="3" borderId="11" xfId="54" applyNumberFormat="1" applyFont="1" applyFill="1" applyBorder="1" applyAlignment="1">
      <alignment horizontal="center" vertical="center" textRotation="90" wrapText="1"/>
      <protection/>
    </xf>
    <xf numFmtId="0" fontId="8" fillId="2" borderId="11" xfId="0" applyFont="1" applyFill="1" applyBorder="1" applyAlignment="1">
      <alignment horizontal="center" vertical="center" textRotation="90" wrapText="1"/>
    </xf>
    <xf numFmtId="0" fontId="6" fillId="3" borderId="11" xfId="52" applyFont="1" applyFill="1" applyBorder="1" applyAlignment="1">
      <alignment horizontal="center" vertical="center" wrapText="1"/>
      <protection/>
    </xf>
    <xf numFmtId="0" fontId="6" fillId="32" borderId="11" xfId="52" applyFont="1" applyFill="1" applyBorder="1" applyAlignment="1">
      <alignment horizontal="center" vertical="center" wrapText="1"/>
      <protection/>
    </xf>
    <xf numFmtId="0" fontId="8" fillId="2" borderId="11" xfId="52" applyFont="1" applyFill="1" applyBorder="1" applyAlignment="1">
      <alignment horizontal="center" vertical="center" wrapText="1"/>
      <protection/>
    </xf>
    <xf numFmtId="4" fontId="6" fillId="0" borderId="11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/>
    </xf>
    <xf numFmtId="14" fontId="9" fillId="0" borderId="11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4" fontId="6" fillId="3" borderId="11" xfId="0" applyNumberFormat="1" applyFont="1" applyFill="1" applyBorder="1" applyAlignment="1">
      <alignment horizontal="right" vertical="center"/>
    </xf>
    <xf numFmtId="4" fontId="6" fillId="4" borderId="11" xfId="0" applyNumberFormat="1" applyFont="1" applyFill="1" applyBorder="1" applyAlignment="1">
      <alignment horizontal="right" vertical="center"/>
    </xf>
    <xf numFmtId="4" fontId="6" fillId="5" borderId="11" xfId="0" applyNumberFormat="1" applyFont="1" applyFill="1" applyBorder="1" applyAlignment="1">
      <alignment horizontal="right" vertical="center"/>
    </xf>
    <xf numFmtId="4" fontId="6" fillId="32" borderId="11" xfId="0" applyNumberFormat="1" applyFont="1" applyFill="1" applyBorder="1" applyAlignment="1">
      <alignment horizontal="right" vertical="center"/>
    </xf>
    <xf numFmtId="4" fontId="6" fillId="2" borderId="11" xfId="0" applyNumberFormat="1" applyFont="1" applyFill="1" applyBorder="1" applyAlignment="1">
      <alignment horizontal="right" vertical="center"/>
    </xf>
    <xf numFmtId="4" fontId="9" fillId="0" borderId="11" xfId="52" applyNumberFormat="1" applyFont="1" applyFill="1" applyBorder="1" applyAlignment="1">
      <alignment horizontal="right" vertical="center" wrapText="1"/>
      <protection/>
    </xf>
    <xf numFmtId="0" fontId="6" fillId="33" borderId="11" xfId="0" applyFont="1" applyFill="1" applyBorder="1" applyAlignment="1">
      <alignment horizontal="center" vertical="center" wrapText="1"/>
    </xf>
    <xf numFmtId="4" fontId="6" fillId="3" borderId="11" xfId="0" applyNumberFormat="1" applyFont="1" applyFill="1" applyBorder="1" applyAlignment="1">
      <alignment horizontal="right"/>
    </xf>
    <xf numFmtId="4" fontId="6" fillId="4" borderId="11" xfId="0" applyNumberFormat="1" applyFont="1" applyFill="1" applyBorder="1" applyAlignment="1">
      <alignment horizontal="right"/>
    </xf>
    <xf numFmtId="4" fontId="6" fillId="5" borderId="11" xfId="0" applyNumberFormat="1" applyFont="1" applyFill="1" applyBorder="1" applyAlignment="1">
      <alignment horizontal="right"/>
    </xf>
    <xf numFmtId="4" fontId="6" fillId="32" borderId="11" xfId="0" applyNumberFormat="1" applyFont="1" applyFill="1" applyBorder="1" applyAlignment="1">
      <alignment horizontal="right"/>
    </xf>
    <xf numFmtId="4" fontId="6" fillId="2" borderId="11" xfId="0" applyNumberFormat="1" applyFont="1" applyFill="1" applyBorder="1" applyAlignment="1">
      <alignment horizontal="right"/>
    </xf>
    <xf numFmtId="2" fontId="6" fillId="0" borderId="11" xfId="0" applyNumberFormat="1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4" fontId="6" fillId="34" borderId="11" xfId="0" applyNumberFormat="1" applyFont="1" applyFill="1" applyBorder="1" applyAlignment="1">
      <alignment horizontal="right" vertical="center"/>
    </xf>
    <xf numFmtId="4" fontId="6" fillId="34" borderId="11" xfId="0" applyNumberFormat="1" applyFont="1" applyFill="1" applyBorder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4" fontId="6" fillId="35" borderId="11" xfId="0" applyNumberFormat="1" applyFont="1" applyFill="1" applyBorder="1" applyAlignment="1">
      <alignment horizontal="right" vertical="center"/>
    </xf>
    <xf numFmtId="4" fontId="6" fillId="35" borderId="11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49" fontId="3" fillId="33" borderId="0" xfId="0" applyNumberFormat="1" applyFont="1" applyFill="1" applyAlignment="1">
      <alignment/>
    </xf>
    <xf numFmtId="49" fontId="11" fillId="33" borderId="0" xfId="0" applyNumberFormat="1" applyFont="1" applyFill="1" applyAlignment="1">
      <alignment/>
    </xf>
    <xf numFmtId="0" fontId="12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13" fillId="33" borderId="0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49" fontId="13" fillId="33" borderId="0" xfId="0" applyNumberFormat="1" applyFont="1" applyFill="1" applyAlignment="1">
      <alignment horizontal="right"/>
    </xf>
    <xf numFmtId="49" fontId="13" fillId="33" borderId="13" xfId="0" applyNumberFormat="1" applyFont="1" applyFill="1" applyBorder="1" applyAlignment="1">
      <alignment horizontal="centerContinuous"/>
    </xf>
    <xf numFmtId="0" fontId="13" fillId="33" borderId="0" xfId="0" applyFont="1" applyFill="1" applyAlignment="1">
      <alignment horizontal="centerContinuous"/>
    </xf>
    <xf numFmtId="49" fontId="13" fillId="33" borderId="14" xfId="0" applyNumberFormat="1" applyFont="1" applyFill="1" applyBorder="1" applyAlignment="1">
      <alignment horizontal="centerContinuous"/>
    </xf>
    <xf numFmtId="0" fontId="13" fillId="33" borderId="0" xfId="0" applyFont="1" applyFill="1" applyAlignment="1">
      <alignment horizontal="left"/>
    </xf>
    <xf numFmtId="0" fontId="13" fillId="33" borderId="0" xfId="0" applyFont="1" applyFill="1" applyAlignment="1">
      <alignment horizontal="right"/>
    </xf>
    <xf numFmtId="0" fontId="15" fillId="0" borderId="0" xfId="0" applyFont="1" applyAlignment="1">
      <alignment horizontal="center"/>
    </xf>
    <xf numFmtId="0" fontId="13" fillId="33" borderId="10" xfId="0" applyFont="1" applyFill="1" applyBorder="1" applyAlignment="1">
      <alignment horizontal="left"/>
    </xf>
    <xf numFmtId="49" fontId="13" fillId="33" borderId="10" xfId="0" applyNumberFormat="1" applyFont="1" applyFill="1" applyBorder="1" applyAlignment="1">
      <alignment/>
    </xf>
    <xf numFmtId="49" fontId="13" fillId="33" borderId="15" xfId="0" applyNumberFormat="1" applyFont="1" applyFill="1" applyBorder="1" applyAlignment="1">
      <alignment/>
    </xf>
    <xf numFmtId="49" fontId="13" fillId="33" borderId="0" xfId="0" applyNumberFormat="1" applyFont="1" applyFill="1" applyAlignment="1">
      <alignment/>
    </xf>
    <xf numFmtId="49" fontId="13" fillId="33" borderId="15" xfId="0" applyNumberFormat="1" applyFont="1" applyFill="1" applyBorder="1" applyAlignment="1">
      <alignment horizontal="centerContinuous"/>
    </xf>
    <xf numFmtId="49" fontId="13" fillId="33" borderId="16" xfId="0" applyNumberFormat="1" applyFont="1" applyFill="1" applyBorder="1" applyAlignment="1">
      <alignment horizontal="centerContinuous"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/>
    </xf>
    <xf numFmtId="49" fontId="13" fillId="33" borderId="0" xfId="0" applyNumberFormat="1" applyFont="1" applyFill="1" applyBorder="1" applyAlignment="1">
      <alignment horizontal="centerContinuous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3" fillId="33" borderId="17" xfId="0" applyFont="1" applyFill="1" applyBorder="1" applyAlignment="1">
      <alignment horizontal="center"/>
    </xf>
    <xf numFmtId="49" fontId="13" fillId="33" borderId="18" xfId="0" applyNumberFormat="1" applyFont="1" applyFill="1" applyBorder="1" applyAlignment="1">
      <alignment horizontal="center" vertical="center"/>
    </xf>
    <xf numFmtId="49" fontId="13" fillId="33" borderId="19" xfId="0" applyNumberFormat="1" applyFont="1" applyFill="1" applyBorder="1" applyAlignment="1">
      <alignment horizontal="center" vertical="center"/>
    </xf>
    <xf numFmtId="49" fontId="13" fillId="33" borderId="20" xfId="0" applyNumberFormat="1" applyFont="1" applyFill="1" applyBorder="1" applyAlignment="1">
      <alignment horizontal="center" vertical="top"/>
    </xf>
    <xf numFmtId="49" fontId="13" fillId="33" borderId="20" xfId="0" applyNumberFormat="1" applyFont="1" applyFill="1" applyBorder="1" applyAlignment="1">
      <alignment horizontal="center" vertical="center"/>
    </xf>
    <xf numFmtId="49" fontId="3" fillId="33" borderId="21" xfId="0" applyNumberFormat="1" applyFont="1" applyFill="1" applyBorder="1" applyAlignment="1">
      <alignment/>
    </xf>
    <xf numFmtId="49" fontId="13" fillId="33" borderId="22" xfId="0" applyNumberFormat="1" applyFont="1" applyFill="1" applyBorder="1" applyAlignment="1">
      <alignment horizontal="center" vertical="center"/>
    </xf>
    <xf numFmtId="49" fontId="13" fillId="33" borderId="23" xfId="0" applyNumberFormat="1" applyFont="1" applyFill="1" applyBorder="1" applyAlignment="1">
      <alignment horizontal="center" vertical="center"/>
    </xf>
    <xf numFmtId="49" fontId="13" fillId="33" borderId="23" xfId="0" applyNumberFormat="1" applyFont="1" applyFill="1" applyBorder="1" applyAlignment="1">
      <alignment horizontal="center"/>
    </xf>
    <xf numFmtId="49" fontId="13" fillId="33" borderId="24" xfId="0" applyNumberFormat="1" applyFont="1" applyFill="1" applyBorder="1" applyAlignment="1">
      <alignment horizontal="center"/>
    </xf>
    <xf numFmtId="49" fontId="13" fillId="33" borderId="17" xfId="0" applyNumberFormat="1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49" fontId="13" fillId="33" borderId="12" xfId="0" applyNumberFormat="1" applyFont="1" applyFill="1" applyBorder="1" applyAlignment="1">
      <alignment horizontal="center" vertical="center"/>
    </xf>
    <xf numFmtId="49" fontId="13" fillId="33" borderId="25" xfId="0" applyNumberFormat="1" applyFont="1" applyFill="1" applyBorder="1" applyAlignment="1">
      <alignment horizontal="center" vertical="center"/>
    </xf>
    <xf numFmtId="49" fontId="13" fillId="33" borderId="26" xfId="0" applyNumberFormat="1" applyFont="1" applyFill="1" applyBorder="1" applyAlignment="1">
      <alignment horizontal="center" vertical="center"/>
    </xf>
    <xf numFmtId="0" fontId="14" fillId="34" borderId="27" xfId="0" applyFont="1" applyFill="1" applyBorder="1" applyAlignment="1">
      <alignment horizontal="left" wrapText="1"/>
    </xf>
    <xf numFmtId="49" fontId="13" fillId="34" borderId="28" xfId="0" applyNumberFormat="1" applyFont="1" applyFill="1" applyBorder="1" applyAlignment="1">
      <alignment horizontal="center" wrapText="1"/>
    </xf>
    <xf numFmtId="49" fontId="13" fillId="34" borderId="29" xfId="0" applyNumberFormat="1" applyFont="1" applyFill="1" applyBorder="1" applyAlignment="1">
      <alignment horizontal="center" wrapText="1"/>
    </xf>
    <xf numFmtId="4" fontId="13" fillId="34" borderId="29" xfId="0" applyNumberFormat="1" applyFont="1" applyFill="1" applyBorder="1" applyAlignment="1">
      <alignment horizontal="right"/>
    </xf>
    <xf numFmtId="4" fontId="13" fillId="34" borderId="30" xfId="0" applyNumberFormat="1" applyFont="1" applyFill="1" applyBorder="1" applyAlignment="1">
      <alignment horizontal="right"/>
    </xf>
    <xf numFmtId="4" fontId="13" fillId="34" borderId="31" xfId="0" applyNumberFormat="1" applyFont="1" applyFill="1" applyBorder="1" applyAlignment="1">
      <alignment horizontal="right"/>
    </xf>
    <xf numFmtId="49" fontId="17" fillId="0" borderId="32" xfId="52" applyNumberFormat="1" applyFont="1" applyBorder="1" applyAlignment="1">
      <alignment horizontal="center" wrapText="1"/>
      <protection/>
    </xf>
    <xf numFmtId="0" fontId="17" fillId="0" borderId="11" xfId="52" applyFont="1" applyBorder="1" applyAlignment="1">
      <alignment horizontal="center" wrapText="1"/>
      <protection/>
    </xf>
    <xf numFmtId="4" fontId="13" fillId="33" borderId="29" xfId="0" applyNumberFormat="1" applyFont="1" applyFill="1" applyBorder="1" applyAlignment="1">
      <alignment horizontal="right"/>
    </xf>
    <xf numFmtId="4" fontId="13" fillId="33" borderId="30" xfId="0" applyNumberFormat="1" applyFont="1" applyFill="1" applyBorder="1" applyAlignment="1">
      <alignment horizontal="right"/>
    </xf>
    <xf numFmtId="4" fontId="13" fillId="33" borderId="31" xfId="0" applyNumberFormat="1" applyFont="1" applyFill="1" applyBorder="1" applyAlignment="1">
      <alignment horizontal="right"/>
    </xf>
    <xf numFmtId="49" fontId="17" fillId="0" borderId="33" xfId="52" applyNumberFormat="1" applyFont="1" applyBorder="1" applyAlignment="1">
      <alignment horizontal="center" wrapText="1"/>
      <protection/>
    </xf>
    <xf numFmtId="0" fontId="17" fillId="0" borderId="23" xfId="52" applyFont="1" applyBorder="1" applyAlignment="1">
      <alignment horizontal="center" wrapText="1"/>
      <protection/>
    </xf>
    <xf numFmtId="4" fontId="13" fillId="33" borderId="23" xfId="0" applyNumberFormat="1" applyFont="1" applyFill="1" applyBorder="1" applyAlignment="1">
      <alignment horizontal="right"/>
    </xf>
    <xf numFmtId="4" fontId="13" fillId="33" borderId="24" xfId="0" applyNumberFormat="1" applyFont="1" applyFill="1" applyBorder="1" applyAlignment="1">
      <alignment horizontal="right"/>
    </xf>
    <xf numFmtId="4" fontId="13" fillId="33" borderId="34" xfId="0" applyNumberFormat="1" applyFont="1" applyFill="1" applyBorder="1" applyAlignment="1">
      <alignment horizontal="right"/>
    </xf>
    <xf numFmtId="49" fontId="17" fillId="0" borderId="35" xfId="52" applyNumberFormat="1" applyFont="1" applyBorder="1" applyAlignment="1">
      <alignment horizontal="center" wrapText="1"/>
      <protection/>
    </xf>
    <xf numFmtId="0" fontId="17" fillId="0" borderId="18" xfId="52" applyFont="1" applyBorder="1" applyAlignment="1">
      <alignment horizontal="center" wrapText="1"/>
      <protection/>
    </xf>
    <xf numFmtId="49" fontId="17" fillId="36" borderId="32" xfId="52" applyNumberFormat="1" applyFont="1" applyFill="1" applyBorder="1" applyAlignment="1">
      <alignment horizontal="center" wrapText="1"/>
      <protection/>
    </xf>
    <xf numFmtId="0" fontId="17" fillId="36" borderId="11" xfId="52" applyFont="1" applyFill="1" applyBorder="1" applyAlignment="1">
      <alignment horizontal="center" wrapText="1"/>
      <protection/>
    </xf>
    <xf numFmtId="4" fontId="13" fillId="36" borderId="29" xfId="0" applyNumberFormat="1" applyFont="1" applyFill="1" applyBorder="1" applyAlignment="1">
      <alignment horizontal="right"/>
    </xf>
    <xf numFmtId="4" fontId="13" fillId="36" borderId="30" xfId="0" applyNumberFormat="1" applyFont="1" applyFill="1" applyBorder="1" applyAlignment="1">
      <alignment horizontal="right"/>
    </xf>
    <xf numFmtId="4" fontId="13" fillId="36" borderId="31" xfId="0" applyNumberFormat="1" applyFont="1" applyFill="1" applyBorder="1" applyAlignment="1">
      <alignment horizontal="right"/>
    </xf>
    <xf numFmtId="0" fontId="18" fillId="0" borderId="0" xfId="52" applyFont="1" applyBorder="1" applyAlignment="1">
      <alignment horizontal="left" vertical="top" wrapText="1"/>
      <protection/>
    </xf>
    <xf numFmtId="0" fontId="0" fillId="0" borderId="0" xfId="0" applyAlignment="1">
      <alignment/>
    </xf>
    <xf numFmtId="43" fontId="13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13" fillId="33" borderId="24" xfId="0" applyFont="1" applyFill="1" applyBorder="1" applyAlignment="1">
      <alignment horizontal="center"/>
    </xf>
    <xf numFmtId="49" fontId="13" fillId="33" borderId="36" xfId="0" applyNumberFormat="1" applyFont="1" applyFill="1" applyBorder="1" applyAlignment="1">
      <alignment horizontal="center" vertical="center"/>
    </xf>
    <xf numFmtId="49" fontId="13" fillId="33" borderId="24" xfId="0" applyNumberFormat="1" applyFont="1" applyFill="1" applyBorder="1" applyAlignment="1">
      <alignment horizontal="center" vertical="center"/>
    </xf>
    <xf numFmtId="0" fontId="13" fillId="33" borderId="29" xfId="0" applyFont="1" applyFill="1" applyBorder="1" applyAlignment="1">
      <alignment horizontal="center"/>
    </xf>
    <xf numFmtId="49" fontId="13" fillId="33" borderId="30" xfId="0" applyNumberFormat="1" applyFont="1" applyFill="1" applyBorder="1" applyAlignment="1">
      <alignment horizontal="center" vertical="center"/>
    </xf>
    <xf numFmtId="49" fontId="13" fillId="33" borderId="29" xfId="0" applyNumberFormat="1" applyFont="1" applyFill="1" applyBorder="1" applyAlignment="1">
      <alignment horizontal="center" vertical="center"/>
    </xf>
    <xf numFmtId="49" fontId="13" fillId="33" borderId="37" xfId="0" applyNumberFormat="1" applyFont="1" applyFill="1" applyBorder="1" applyAlignment="1">
      <alignment horizontal="center" vertical="center"/>
    </xf>
    <xf numFmtId="49" fontId="13" fillId="34" borderId="38" xfId="0" applyNumberFormat="1" applyFont="1" applyFill="1" applyBorder="1" applyAlignment="1">
      <alignment horizontal="center" wrapText="1"/>
    </xf>
    <xf numFmtId="49" fontId="13" fillId="34" borderId="39" xfId="0" applyNumberFormat="1" applyFont="1" applyFill="1" applyBorder="1" applyAlignment="1">
      <alignment horizontal="center" wrapText="1"/>
    </xf>
    <xf numFmtId="4" fontId="13" fillId="34" borderId="39" xfId="0" applyNumberFormat="1" applyFont="1" applyFill="1" applyBorder="1" applyAlignment="1">
      <alignment horizontal="right"/>
    </xf>
    <xf numFmtId="4" fontId="13" fillId="34" borderId="30" xfId="0" applyNumberFormat="1" applyFont="1" applyFill="1" applyBorder="1" applyAlignment="1">
      <alignment horizontal="center"/>
    </xf>
    <xf numFmtId="49" fontId="13" fillId="33" borderId="40" xfId="0" applyNumberFormat="1" applyFont="1" applyFill="1" applyBorder="1" applyAlignment="1">
      <alignment horizontal="center" wrapText="1"/>
    </xf>
    <xf numFmtId="49" fontId="13" fillId="33" borderId="23" xfId="0" applyNumberFormat="1" applyFont="1" applyFill="1" applyBorder="1" applyAlignment="1">
      <alignment horizontal="center" wrapText="1"/>
    </xf>
    <xf numFmtId="4" fontId="13" fillId="33" borderId="18" xfId="0" applyNumberFormat="1" applyFont="1" applyFill="1" applyBorder="1" applyAlignment="1">
      <alignment horizontal="center"/>
    </xf>
    <xf numFmtId="4" fontId="13" fillId="33" borderId="17" xfId="0" applyNumberFormat="1" applyFont="1" applyFill="1" applyBorder="1" applyAlignment="1">
      <alignment horizontal="center"/>
    </xf>
    <xf numFmtId="4" fontId="13" fillId="33" borderId="41" xfId="0" applyNumberFormat="1" applyFont="1" applyFill="1" applyBorder="1" applyAlignment="1">
      <alignment horizontal="center"/>
    </xf>
    <xf numFmtId="49" fontId="13" fillId="36" borderId="42" xfId="0" applyNumberFormat="1" applyFont="1" applyFill="1" applyBorder="1" applyAlignment="1">
      <alignment horizontal="center"/>
    </xf>
    <xf numFmtId="49" fontId="13" fillId="36" borderId="30" xfId="0" applyNumberFormat="1" applyFont="1" applyFill="1" applyBorder="1" applyAlignment="1">
      <alignment horizontal="center"/>
    </xf>
    <xf numFmtId="4" fontId="13" fillId="36" borderId="30" xfId="0" applyNumberFormat="1" applyFont="1" applyFill="1" applyBorder="1" applyAlignment="1">
      <alignment horizontal="center"/>
    </xf>
    <xf numFmtId="49" fontId="13" fillId="33" borderId="32" xfId="0" applyNumberFormat="1" applyFont="1" applyFill="1" applyBorder="1" applyAlignment="1">
      <alignment horizontal="center"/>
    </xf>
    <xf numFmtId="49" fontId="13" fillId="33" borderId="30" xfId="0" applyNumberFormat="1" applyFont="1" applyFill="1" applyBorder="1" applyAlignment="1">
      <alignment horizontal="center"/>
    </xf>
    <xf numFmtId="4" fontId="13" fillId="33" borderId="30" xfId="0" applyNumberFormat="1" applyFont="1" applyFill="1" applyBorder="1" applyAlignment="1">
      <alignment horizontal="center"/>
    </xf>
    <xf numFmtId="49" fontId="13" fillId="33" borderId="37" xfId="0" applyNumberFormat="1" applyFont="1" applyFill="1" applyBorder="1" applyAlignment="1">
      <alignment horizontal="center"/>
    </xf>
    <xf numFmtId="4" fontId="13" fillId="33" borderId="29" xfId="0" applyNumberFormat="1" applyFont="1" applyFill="1" applyBorder="1" applyAlignment="1">
      <alignment horizontal="center"/>
    </xf>
    <xf numFmtId="4" fontId="13" fillId="33" borderId="31" xfId="0" applyNumberFormat="1" applyFont="1" applyFill="1" applyBorder="1" applyAlignment="1">
      <alignment horizontal="center"/>
    </xf>
    <xf numFmtId="49" fontId="13" fillId="33" borderId="19" xfId="0" applyNumberFormat="1" applyFont="1" applyFill="1" applyBorder="1" applyAlignment="1">
      <alignment horizontal="center"/>
    </xf>
    <xf numFmtId="4" fontId="13" fillId="33" borderId="11" xfId="0" applyNumberFormat="1" applyFont="1" applyFill="1" applyBorder="1" applyAlignment="1">
      <alignment horizontal="center"/>
    </xf>
    <xf numFmtId="4" fontId="13" fillId="33" borderId="21" xfId="0" applyNumberFormat="1" applyFont="1" applyFill="1" applyBorder="1" applyAlignment="1">
      <alignment horizontal="center"/>
    </xf>
    <xf numFmtId="4" fontId="13" fillId="33" borderId="43" xfId="0" applyNumberFormat="1" applyFont="1" applyFill="1" applyBorder="1" applyAlignment="1">
      <alignment horizontal="center"/>
    </xf>
    <xf numFmtId="49" fontId="13" fillId="33" borderId="0" xfId="0" applyNumberFormat="1" applyFont="1" applyFill="1" applyBorder="1" applyAlignment="1">
      <alignment horizontal="center"/>
    </xf>
    <xf numFmtId="49" fontId="14" fillId="36" borderId="28" xfId="0" applyNumberFormat="1" applyFont="1" applyFill="1" applyBorder="1" applyAlignment="1">
      <alignment horizontal="center"/>
    </xf>
    <xf numFmtId="49" fontId="14" fillId="36" borderId="44" xfId="0" applyNumberFormat="1" applyFont="1" applyFill="1" applyBorder="1" applyAlignment="1">
      <alignment horizontal="center"/>
    </xf>
    <xf numFmtId="4" fontId="13" fillId="36" borderId="39" xfId="0" applyNumberFormat="1" applyFont="1" applyFill="1" applyBorder="1" applyAlignment="1">
      <alignment horizontal="right"/>
    </xf>
    <xf numFmtId="49" fontId="13" fillId="33" borderId="32" xfId="0" applyNumberFormat="1" applyFont="1" applyFill="1" applyBorder="1" applyAlignment="1">
      <alignment horizontal="center"/>
    </xf>
    <xf numFmtId="49" fontId="13" fillId="33" borderId="37" xfId="0" applyNumberFormat="1" applyFont="1" applyFill="1" applyBorder="1" applyAlignment="1">
      <alignment horizontal="center"/>
    </xf>
    <xf numFmtId="4" fontId="13" fillId="33" borderId="30" xfId="0" applyNumberFormat="1" applyFont="1" applyFill="1" applyBorder="1" applyAlignment="1">
      <alignment horizontal="right"/>
    </xf>
    <xf numFmtId="4" fontId="13" fillId="33" borderId="29" xfId="0" applyNumberFormat="1" applyFont="1" applyFill="1" applyBorder="1" applyAlignment="1">
      <alignment horizontal="right"/>
    </xf>
    <xf numFmtId="4" fontId="13" fillId="33" borderId="31" xfId="0" applyNumberFormat="1" applyFont="1" applyFill="1" applyBorder="1" applyAlignment="1">
      <alignment horizontal="right"/>
    </xf>
    <xf numFmtId="49" fontId="13" fillId="33" borderId="45" xfId="0" applyNumberFormat="1" applyFont="1" applyFill="1" applyBorder="1" applyAlignment="1">
      <alignment horizontal="center"/>
    </xf>
    <xf numFmtId="49" fontId="13" fillId="33" borderId="42" xfId="0" applyNumberFormat="1" applyFont="1" applyFill="1" applyBorder="1" applyAlignment="1">
      <alignment horizontal="center"/>
    </xf>
    <xf numFmtId="0" fontId="17" fillId="36" borderId="32" xfId="56" applyFont="1" applyFill="1" applyBorder="1" applyAlignment="1">
      <alignment horizontal="center" wrapText="1"/>
      <protection/>
    </xf>
    <xf numFmtId="0" fontId="17" fillId="36" borderId="11" xfId="56" applyFont="1" applyFill="1" applyBorder="1" applyAlignment="1">
      <alignment horizontal="center" wrapText="1"/>
      <protection/>
    </xf>
    <xf numFmtId="4" fontId="21" fillId="36" borderId="11" xfId="56" applyNumberFormat="1" applyFont="1" applyFill="1" applyBorder="1" applyAlignment="1">
      <alignment horizontal="right" wrapText="1"/>
      <protection/>
    </xf>
    <xf numFmtId="0" fontId="17" fillId="0" borderId="37" xfId="56" applyFont="1" applyBorder="1" applyAlignment="1">
      <alignment horizontal="center" wrapText="1"/>
      <protection/>
    </xf>
    <xf numFmtId="4" fontId="21" fillId="0" borderId="30" xfId="56" applyNumberFormat="1" applyFont="1" applyBorder="1" applyAlignment="1">
      <alignment horizontal="right" wrapText="1"/>
      <protection/>
    </xf>
    <xf numFmtId="4" fontId="21" fillId="0" borderId="29" xfId="56" applyNumberFormat="1" applyFont="1" applyBorder="1" applyAlignment="1">
      <alignment horizontal="right" wrapText="1"/>
      <protection/>
    </xf>
    <xf numFmtId="49" fontId="13" fillId="36" borderId="32" xfId="0" applyNumberFormat="1" applyFont="1" applyFill="1" applyBorder="1" applyAlignment="1">
      <alignment horizontal="center"/>
    </xf>
    <xf numFmtId="49" fontId="13" fillId="36" borderId="37" xfId="0" applyNumberFormat="1" applyFont="1" applyFill="1" applyBorder="1" applyAlignment="1">
      <alignment horizontal="center"/>
    </xf>
    <xf numFmtId="49" fontId="13" fillId="33" borderId="46" xfId="0" applyNumberFormat="1" applyFont="1" applyFill="1" applyBorder="1" applyAlignment="1">
      <alignment horizontal="center"/>
    </xf>
    <xf numFmtId="49" fontId="13" fillId="33" borderId="26" xfId="0" applyNumberFormat="1" applyFont="1" applyFill="1" applyBorder="1" applyAlignment="1">
      <alignment horizontal="center"/>
    </xf>
    <xf numFmtId="4" fontId="13" fillId="33" borderId="12" xfId="0" applyNumberFormat="1" applyFont="1" applyFill="1" applyBorder="1" applyAlignment="1">
      <alignment horizontal="right"/>
    </xf>
    <xf numFmtId="4" fontId="13" fillId="33" borderId="25" xfId="0" applyNumberFormat="1" applyFont="1" applyFill="1" applyBorder="1" applyAlignment="1">
      <alignment horizontal="right"/>
    </xf>
    <xf numFmtId="4" fontId="13" fillId="33" borderId="47" xfId="0" applyNumberFormat="1" applyFont="1" applyFill="1" applyBorder="1" applyAlignment="1">
      <alignment horizontal="right"/>
    </xf>
    <xf numFmtId="49" fontId="13" fillId="36" borderId="28" xfId="0" applyNumberFormat="1" applyFont="1" applyFill="1" applyBorder="1" applyAlignment="1">
      <alignment horizontal="center"/>
    </xf>
    <xf numFmtId="49" fontId="13" fillId="36" borderId="39" xfId="0" applyNumberFormat="1" applyFont="1" applyFill="1" applyBorder="1" applyAlignment="1">
      <alignment horizontal="center"/>
    </xf>
    <xf numFmtId="4" fontId="13" fillId="36" borderId="48" xfId="0" applyNumberFormat="1" applyFont="1" applyFill="1" applyBorder="1" applyAlignment="1">
      <alignment horizontal="right"/>
    </xf>
    <xf numFmtId="4" fontId="13" fillId="36" borderId="49" xfId="0" applyNumberFormat="1" applyFont="1" applyFill="1" applyBorder="1" applyAlignment="1">
      <alignment horizontal="right"/>
    </xf>
    <xf numFmtId="49" fontId="13" fillId="33" borderId="11" xfId="0" applyNumberFormat="1" applyFont="1" applyFill="1" applyBorder="1" applyAlignment="1">
      <alignment horizontal="center"/>
    </xf>
    <xf numFmtId="0" fontId="17" fillId="0" borderId="33" xfId="56" applyFont="1" applyBorder="1" applyAlignment="1">
      <alignment horizontal="center" wrapText="1"/>
      <protection/>
    </xf>
    <xf numFmtId="4" fontId="21" fillId="0" borderId="23" xfId="56" applyNumberFormat="1" applyFont="1" applyBorder="1" applyAlignment="1">
      <alignment horizontal="right" wrapText="1"/>
      <protection/>
    </xf>
    <xf numFmtId="4" fontId="13" fillId="33" borderId="11" xfId="0" applyNumberFormat="1" applyFont="1" applyFill="1" applyBorder="1" applyAlignment="1">
      <alignment horizontal="right"/>
    </xf>
    <xf numFmtId="4" fontId="21" fillId="0" borderId="34" xfId="56" applyNumberFormat="1" applyFont="1" applyBorder="1" applyAlignment="1">
      <alignment horizontal="right" wrapText="1"/>
      <protection/>
    </xf>
    <xf numFmtId="4" fontId="21" fillId="0" borderId="11" xfId="56" applyNumberFormat="1" applyFont="1" applyBorder="1" applyAlignment="1">
      <alignment horizontal="right" wrapText="1"/>
      <protection/>
    </xf>
    <xf numFmtId="0" fontId="17" fillId="0" borderId="32" xfId="56" applyFont="1" applyBorder="1" applyAlignment="1">
      <alignment horizontal="center" wrapText="1"/>
      <protection/>
    </xf>
    <xf numFmtId="0" fontId="17" fillId="0" borderId="11" xfId="56" applyFont="1" applyBorder="1" applyAlignment="1">
      <alignment horizontal="center" wrapText="1"/>
      <protection/>
    </xf>
    <xf numFmtId="0" fontId="17" fillId="0" borderId="46" xfId="56" applyFont="1" applyBorder="1" applyAlignment="1">
      <alignment horizontal="center" wrapText="1"/>
      <protection/>
    </xf>
    <xf numFmtId="0" fontId="17" fillId="0" borderId="12" xfId="56" applyFont="1" applyBorder="1" applyAlignment="1">
      <alignment horizontal="center" wrapText="1"/>
      <protection/>
    </xf>
    <xf numFmtId="4" fontId="21" fillId="0" borderId="12" xfId="56" applyNumberFormat="1" applyFont="1" applyBorder="1" applyAlignment="1">
      <alignment horizontal="right" wrapText="1"/>
      <protection/>
    </xf>
    <xf numFmtId="4" fontId="21" fillId="0" borderId="47" xfId="56" applyNumberFormat="1" applyFont="1" applyBorder="1" applyAlignment="1">
      <alignment horizontal="right" wrapText="1"/>
      <protection/>
    </xf>
    <xf numFmtId="0" fontId="14" fillId="36" borderId="50" xfId="0" applyFont="1" applyFill="1" applyBorder="1" applyAlignment="1">
      <alignment horizontal="left" wrapText="1"/>
    </xf>
    <xf numFmtId="0" fontId="13" fillId="36" borderId="51" xfId="0" applyFont="1" applyFill="1" applyBorder="1" applyAlignment="1">
      <alignment horizontal="center" wrapText="1"/>
    </xf>
    <xf numFmtId="4" fontId="13" fillId="36" borderId="52" xfId="0" applyNumberFormat="1" applyFont="1" applyFill="1" applyBorder="1" applyAlignment="1">
      <alignment horizontal="right"/>
    </xf>
    <xf numFmtId="4" fontId="13" fillId="36" borderId="53" xfId="0" applyNumberFormat="1" applyFont="1" applyFill="1" applyBorder="1" applyAlignment="1">
      <alignment horizontal="right"/>
    </xf>
    <xf numFmtId="49" fontId="13" fillId="36" borderId="54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 horizontal="left" wrapText="1"/>
    </xf>
    <xf numFmtId="49" fontId="13" fillId="33" borderId="0" xfId="0" applyNumberFormat="1" applyFont="1" applyFill="1" applyBorder="1" applyAlignment="1">
      <alignment horizontal="right"/>
    </xf>
    <xf numFmtId="49" fontId="3" fillId="33" borderId="10" xfId="0" applyNumberFormat="1" applyFont="1" applyFill="1" applyBorder="1" applyAlignment="1">
      <alignment horizontal="left"/>
    </xf>
    <xf numFmtId="0" fontId="14" fillId="33" borderId="55" xfId="0" applyFont="1" applyFill="1" applyBorder="1" applyAlignment="1">
      <alignment horizontal="left" wrapText="1"/>
    </xf>
    <xf numFmtId="49" fontId="13" fillId="33" borderId="28" xfId="0" applyNumberFormat="1" applyFont="1" applyFill="1" applyBorder="1" applyAlignment="1">
      <alignment horizontal="center" wrapText="1"/>
    </xf>
    <xf numFmtId="49" fontId="13" fillId="33" borderId="48" xfId="0" applyNumberFormat="1" applyFont="1" applyFill="1" applyBorder="1" applyAlignment="1">
      <alignment horizontal="center" wrapText="1"/>
    </xf>
    <xf numFmtId="4" fontId="13" fillId="33" borderId="48" xfId="0" applyNumberFormat="1" applyFont="1" applyFill="1" applyBorder="1" applyAlignment="1">
      <alignment horizontal="right" wrapText="1"/>
    </xf>
    <xf numFmtId="4" fontId="13" fillId="33" borderId="48" xfId="0" applyNumberFormat="1" applyFont="1" applyFill="1" applyBorder="1" applyAlignment="1">
      <alignment horizontal="right"/>
    </xf>
    <xf numFmtId="4" fontId="13" fillId="33" borderId="39" xfId="0" applyNumberFormat="1" applyFont="1" applyFill="1" applyBorder="1" applyAlignment="1">
      <alignment horizontal="right"/>
    </xf>
    <xf numFmtId="49" fontId="13" fillId="33" borderId="33" xfId="0" applyNumberFormat="1" applyFont="1" applyFill="1" applyBorder="1" applyAlignment="1">
      <alignment horizontal="center" wrapText="1"/>
    </xf>
    <xf numFmtId="49" fontId="13" fillId="33" borderId="24" xfId="0" applyNumberFormat="1" applyFont="1" applyFill="1" applyBorder="1" applyAlignment="1">
      <alignment horizontal="center" wrapText="1"/>
    </xf>
    <xf numFmtId="49" fontId="13" fillId="33" borderId="17" xfId="0" applyNumberFormat="1" applyFont="1" applyFill="1" applyBorder="1" applyAlignment="1">
      <alignment horizontal="center"/>
    </xf>
    <xf numFmtId="49" fontId="13" fillId="33" borderId="18" xfId="0" applyNumberFormat="1" applyFont="1" applyFill="1" applyBorder="1" applyAlignment="1">
      <alignment horizontal="center"/>
    </xf>
    <xf numFmtId="49" fontId="13" fillId="33" borderId="41" xfId="0" applyNumberFormat="1" applyFont="1" applyFill="1" applyBorder="1" applyAlignment="1">
      <alignment horizontal="center"/>
    </xf>
    <xf numFmtId="49" fontId="13" fillId="33" borderId="45" xfId="0" applyNumberFormat="1" applyFont="1" applyFill="1" applyBorder="1" applyAlignment="1">
      <alignment horizontal="center" wrapText="1"/>
    </xf>
    <xf numFmtId="49" fontId="13" fillId="33" borderId="29" xfId="0" applyNumberFormat="1" applyFont="1" applyFill="1" applyBorder="1" applyAlignment="1">
      <alignment horizontal="center" wrapText="1"/>
    </xf>
    <xf numFmtId="49" fontId="13" fillId="33" borderId="29" xfId="0" applyNumberFormat="1" applyFont="1" applyFill="1" applyBorder="1" applyAlignment="1">
      <alignment horizontal="center"/>
    </xf>
    <xf numFmtId="49" fontId="13" fillId="33" borderId="31" xfId="0" applyNumberFormat="1" applyFont="1" applyFill="1" applyBorder="1" applyAlignment="1">
      <alignment horizontal="center"/>
    </xf>
    <xf numFmtId="0" fontId="22" fillId="0" borderId="45" xfId="52" applyFont="1" applyBorder="1" applyAlignment="1">
      <alignment horizontal="center" wrapText="1"/>
      <protection/>
    </xf>
    <xf numFmtId="0" fontId="21" fillId="0" borderId="30" xfId="52" applyFont="1" applyBorder="1" applyAlignment="1">
      <alignment horizontal="center" wrapText="1"/>
      <protection/>
    </xf>
    <xf numFmtId="0" fontId="22" fillId="0" borderId="32" xfId="52" applyFont="1" applyBorder="1" applyAlignment="1">
      <alignment horizontal="center" wrapText="1"/>
      <protection/>
    </xf>
    <xf numFmtId="0" fontId="21" fillId="0" borderId="11" xfId="52" applyFont="1" applyBorder="1" applyAlignment="1">
      <alignment horizontal="center" wrapText="1"/>
      <protection/>
    </xf>
    <xf numFmtId="0" fontId="22" fillId="0" borderId="32" xfId="56" applyFont="1" applyBorder="1" applyAlignment="1">
      <alignment horizontal="center" wrapText="1"/>
      <protection/>
    </xf>
    <xf numFmtId="0" fontId="21" fillId="0" borderId="11" xfId="56" applyFont="1" applyBorder="1" applyAlignment="1">
      <alignment horizontal="center" wrapText="1"/>
      <protection/>
    </xf>
    <xf numFmtId="0" fontId="22" fillId="0" borderId="33" xfId="56" applyFont="1" applyBorder="1" applyAlignment="1">
      <alignment horizontal="center" wrapText="1"/>
      <protection/>
    </xf>
    <xf numFmtId="0" fontId="21" fillId="0" borderId="23" xfId="56" applyFont="1" applyBorder="1" applyAlignment="1">
      <alignment horizontal="center" wrapText="1"/>
      <protection/>
    </xf>
    <xf numFmtId="0" fontId="21" fillId="0" borderId="24" xfId="56" applyFont="1" applyBorder="1" applyAlignment="1">
      <alignment horizontal="center" wrapText="1"/>
      <protection/>
    </xf>
    <xf numFmtId="49" fontId="23" fillId="33" borderId="32" xfId="0" applyNumberFormat="1" applyFont="1" applyFill="1" applyBorder="1" applyAlignment="1">
      <alignment horizontal="center" wrapText="1"/>
    </xf>
    <xf numFmtId="49" fontId="13" fillId="33" borderId="11" xfId="0" applyNumberFormat="1" applyFont="1" applyFill="1" applyBorder="1" applyAlignment="1">
      <alignment horizontal="center" wrapText="1"/>
    </xf>
    <xf numFmtId="49" fontId="13" fillId="33" borderId="32" xfId="0" applyNumberFormat="1" applyFont="1" applyFill="1" applyBorder="1" applyAlignment="1">
      <alignment horizontal="center" wrapText="1"/>
    </xf>
    <xf numFmtId="49" fontId="13" fillId="33" borderId="34" xfId="0" applyNumberFormat="1" applyFont="1" applyFill="1" applyBorder="1" applyAlignment="1">
      <alignment horizontal="center"/>
    </xf>
    <xf numFmtId="49" fontId="23" fillId="33" borderId="42" xfId="0" applyNumberFormat="1" applyFont="1" applyFill="1" applyBorder="1" applyAlignment="1">
      <alignment horizontal="center" wrapText="1"/>
    </xf>
    <xf numFmtId="49" fontId="13" fillId="33" borderId="30" xfId="0" applyNumberFormat="1" applyFont="1" applyFill="1" applyBorder="1" applyAlignment="1">
      <alignment horizontal="center" wrapText="1"/>
    </xf>
    <xf numFmtId="49" fontId="23" fillId="33" borderId="56" xfId="0" applyNumberFormat="1" applyFont="1" applyFill="1" applyBorder="1" applyAlignment="1">
      <alignment horizontal="center" wrapText="1"/>
    </xf>
    <xf numFmtId="49" fontId="13" fillId="33" borderId="21" xfId="0" applyNumberFormat="1" applyFont="1" applyFill="1" applyBorder="1" applyAlignment="1">
      <alignment horizontal="center"/>
    </xf>
    <xf numFmtId="49" fontId="13" fillId="33" borderId="43" xfId="0" applyNumberFormat="1" applyFont="1" applyFill="1" applyBorder="1" applyAlignment="1">
      <alignment horizontal="center"/>
    </xf>
    <xf numFmtId="49" fontId="23" fillId="33" borderId="0" xfId="0" applyNumberFormat="1" applyFont="1" applyFill="1" applyBorder="1" applyAlignment="1">
      <alignment horizontal="center" wrapText="1"/>
    </xf>
    <xf numFmtId="49" fontId="13" fillId="33" borderId="0" xfId="0" applyNumberFormat="1" applyFont="1" applyFill="1" applyBorder="1" applyAlignment="1">
      <alignment horizontal="center" wrapText="1"/>
    </xf>
    <xf numFmtId="49" fontId="13" fillId="33" borderId="21" xfId="0" applyNumberFormat="1" applyFont="1" applyFill="1" applyBorder="1" applyAlignment="1">
      <alignment horizontal="center" wrapText="1"/>
    </xf>
    <xf numFmtId="4" fontId="13" fillId="33" borderId="21" xfId="0" applyNumberFormat="1" applyFont="1" applyFill="1" applyBorder="1" applyAlignment="1">
      <alignment horizontal="right"/>
    </xf>
    <xf numFmtId="49" fontId="13" fillId="34" borderId="32" xfId="0" applyNumberFormat="1" applyFont="1" applyFill="1" applyBorder="1" applyAlignment="1">
      <alignment horizontal="center" wrapText="1"/>
    </xf>
    <xf numFmtId="49" fontId="13" fillId="34" borderId="43" xfId="0" applyNumberFormat="1" applyFont="1" applyFill="1" applyBorder="1" applyAlignment="1">
      <alignment horizontal="center" vertical="center"/>
    </xf>
    <xf numFmtId="49" fontId="13" fillId="33" borderId="17" xfId="0" applyNumberFormat="1" applyFont="1" applyFill="1" applyBorder="1" applyAlignment="1">
      <alignment horizontal="center" wrapText="1"/>
    </xf>
    <xf numFmtId="49" fontId="13" fillId="33" borderId="43" xfId="0" applyNumberFormat="1" applyFont="1" applyFill="1" applyBorder="1" applyAlignment="1">
      <alignment horizontal="center" vertical="center"/>
    </xf>
    <xf numFmtId="49" fontId="13" fillId="33" borderId="46" xfId="0" applyNumberFormat="1" applyFont="1" applyFill="1" applyBorder="1" applyAlignment="1">
      <alignment horizontal="center" wrapText="1"/>
    </xf>
    <xf numFmtId="49" fontId="13" fillId="33" borderId="25" xfId="0" applyNumberFormat="1" applyFont="1" applyFill="1" applyBorder="1" applyAlignment="1">
      <alignment horizontal="center" wrapText="1"/>
    </xf>
    <xf numFmtId="49" fontId="13" fillId="33" borderId="12" xfId="0" applyNumberFormat="1" applyFont="1" applyFill="1" applyBorder="1" applyAlignment="1">
      <alignment horizontal="center"/>
    </xf>
    <xf numFmtId="49" fontId="13" fillId="33" borderId="25" xfId="0" applyNumberFormat="1" applyFont="1" applyFill="1" applyBorder="1" applyAlignment="1">
      <alignment horizontal="center"/>
    </xf>
    <xf numFmtId="49" fontId="13" fillId="33" borderId="47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left" wrapText="1"/>
    </xf>
    <xf numFmtId="0" fontId="12" fillId="33" borderId="10" xfId="0" applyFont="1" applyFill="1" applyBorder="1" applyAlignment="1">
      <alignment/>
    </xf>
    <xf numFmtId="49" fontId="13" fillId="33" borderId="10" xfId="0" applyNumberFormat="1" applyFont="1" applyFill="1" applyBorder="1" applyAlignment="1">
      <alignment horizontal="center" wrapText="1"/>
    </xf>
    <xf numFmtId="49" fontId="13" fillId="33" borderId="10" xfId="0" applyNumberFormat="1" applyFont="1" applyFill="1" applyBorder="1" applyAlignment="1">
      <alignment horizontal="center"/>
    </xf>
    <xf numFmtId="49" fontId="13" fillId="33" borderId="20" xfId="0" applyNumberFormat="1" applyFont="1" applyFill="1" applyBorder="1" applyAlignment="1">
      <alignment horizontal="left" vertical="top"/>
    </xf>
    <xf numFmtId="49" fontId="13" fillId="33" borderId="0" xfId="0" applyNumberFormat="1" applyFont="1" applyFill="1" applyBorder="1" applyAlignment="1">
      <alignment horizontal="center" vertical="center"/>
    </xf>
    <xf numFmtId="49" fontId="13" fillId="33" borderId="39" xfId="0" applyNumberFormat="1" applyFont="1" applyFill="1" applyBorder="1" applyAlignment="1">
      <alignment horizontal="center" wrapText="1"/>
    </xf>
    <xf numFmtId="49" fontId="13" fillId="33" borderId="39" xfId="0" applyNumberFormat="1" applyFont="1" applyFill="1" applyBorder="1" applyAlignment="1">
      <alignment horizontal="center"/>
    </xf>
    <xf numFmtId="49" fontId="13" fillId="33" borderId="48" xfId="0" applyNumberFormat="1" applyFont="1" applyFill="1" applyBorder="1" applyAlignment="1">
      <alignment horizontal="center"/>
    </xf>
    <xf numFmtId="49" fontId="13" fillId="33" borderId="57" xfId="0" applyNumberFormat="1" applyFont="1" applyFill="1" applyBorder="1" applyAlignment="1">
      <alignment horizontal="center"/>
    </xf>
    <xf numFmtId="49" fontId="13" fillId="33" borderId="58" xfId="0" applyNumberFormat="1" applyFont="1" applyFill="1" applyBorder="1" applyAlignment="1">
      <alignment horizontal="center"/>
    </xf>
    <xf numFmtId="49" fontId="13" fillId="33" borderId="42" xfId="0" applyNumberFormat="1" applyFont="1" applyFill="1" applyBorder="1" applyAlignment="1">
      <alignment horizontal="center" wrapText="1"/>
    </xf>
    <xf numFmtId="49" fontId="13" fillId="33" borderId="59" xfId="0" applyNumberFormat="1" applyFont="1" applyFill="1" applyBorder="1" applyAlignment="1">
      <alignment horizontal="center"/>
    </xf>
    <xf numFmtId="49" fontId="23" fillId="33" borderId="20" xfId="0" applyNumberFormat="1" applyFont="1" applyFill="1" applyBorder="1" applyAlignment="1">
      <alignment horizontal="center"/>
    </xf>
    <xf numFmtId="49" fontId="23" fillId="33" borderId="11" xfId="0" applyNumberFormat="1" applyFont="1" applyFill="1" applyBorder="1" applyAlignment="1">
      <alignment horizontal="center"/>
    </xf>
    <xf numFmtId="49" fontId="23" fillId="33" borderId="0" xfId="0" applyNumberFormat="1" applyFont="1" applyFill="1" applyBorder="1" applyAlignment="1">
      <alignment horizontal="center"/>
    </xf>
    <xf numFmtId="49" fontId="13" fillId="33" borderId="35" xfId="0" applyNumberFormat="1" applyFont="1" applyFill="1" applyBorder="1" applyAlignment="1">
      <alignment horizontal="center" wrapText="1"/>
    </xf>
    <xf numFmtId="0" fontId="13" fillId="33" borderId="60" xfId="0" applyFont="1" applyFill="1" applyBorder="1" applyAlignment="1">
      <alignment horizontal="left" wrapText="1"/>
    </xf>
    <xf numFmtId="0" fontId="13" fillId="33" borderId="0" xfId="0" applyFont="1" applyFill="1" applyBorder="1" applyAlignment="1">
      <alignment horizontal="left"/>
    </xf>
    <xf numFmtId="49" fontId="13" fillId="33" borderId="0" xfId="0" applyNumberFormat="1" applyFont="1" applyFill="1" applyBorder="1" applyAlignment="1">
      <alignment horizontal="left"/>
    </xf>
    <xf numFmtId="0" fontId="13" fillId="33" borderId="0" xfId="0" applyFont="1" applyFill="1" applyBorder="1" applyAlignment="1">
      <alignment/>
    </xf>
    <xf numFmtId="0" fontId="25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10" xfId="0" applyFont="1" applyFill="1" applyBorder="1" applyAlignment="1">
      <alignment horizontal="right"/>
    </xf>
    <xf numFmtId="0" fontId="13" fillId="33" borderId="10" xfId="0" applyFont="1" applyFill="1" applyBorder="1" applyAlignment="1">
      <alignment horizontal="center"/>
    </xf>
    <xf numFmtId="0" fontId="21" fillId="33" borderId="0" xfId="0" applyFont="1" applyFill="1" applyAlignment="1">
      <alignment/>
    </xf>
    <xf numFmtId="0" fontId="26" fillId="33" borderId="0" xfId="0" applyFont="1" applyFill="1" applyAlignment="1">
      <alignment/>
    </xf>
    <xf numFmtId="49" fontId="13" fillId="33" borderId="0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left" wrapText="1"/>
    </xf>
    <xf numFmtId="0" fontId="13" fillId="33" borderId="0" xfId="0" applyFont="1" applyFill="1" applyAlignment="1">
      <alignment horizontal="centerContinuous" wrapText="1"/>
    </xf>
    <xf numFmtId="0" fontId="13" fillId="33" borderId="0" xfId="0" applyFont="1" applyFill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13" fillId="33" borderId="17" xfId="0" applyFont="1" applyFill="1" applyBorder="1" applyAlignment="1">
      <alignment horizontal="left" wrapText="1"/>
    </xf>
    <xf numFmtId="0" fontId="13" fillId="33" borderId="17" xfId="0" applyFont="1" applyFill="1" applyBorder="1" applyAlignment="1">
      <alignment horizontal="center" wrapText="1"/>
    </xf>
    <xf numFmtId="0" fontId="13" fillId="33" borderId="21" xfId="0" applyFont="1" applyFill="1" applyBorder="1" applyAlignment="1">
      <alignment horizontal="center" vertical="center" wrapText="1"/>
    </xf>
    <xf numFmtId="0" fontId="16" fillId="0" borderId="61" xfId="52" applyFont="1" applyBorder="1" applyAlignment="1">
      <alignment horizontal="left" vertical="top" wrapText="1"/>
      <protection/>
    </xf>
    <xf numFmtId="0" fontId="16" fillId="0" borderId="62" xfId="52" applyFont="1" applyBorder="1" applyAlignment="1">
      <alignment horizontal="left" vertical="top" wrapText="1"/>
      <protection/>
    </xf>
    <xf numFmtId="0" fontId="18" fillId="0" borderId="63" xfId="52" applyFont="1" applyBorder="1" applyAlignment="1">
      <alignment horizontal="left" vertical="top" wrapText="1"/>
      <protection/>
    </xf>
    <xf numFmtId="0" fontId="16" fillId="36" borderId="62" xfId="52" applyFont="1" applyFill="1" applyBorder="1" applyAlignment="1">
      <alignment horizontal="left" vertical="top" wrapText="1"/>
      <protection/>
    </xf>
    <xf numFmtId="0" fontId="3" fillId="33" borderId="0" xfId="0" applyFont="1" applyFill="1" applyAlignment="1">
      <alignment wrapText="1"/>
    </xf>
    <xf numFmtId="0" fontId="13" fillId="33" borderId="24" xfId="0" applyFont="1" applyFill="1" applyBorder="1" applyAlignment="1">
      <alignment horizontal="left" wrapText="1"/>
    </xf>
    <xf numFmtId="0" fontId="13" fillId="33" borderId="29" xfId="0" applyFont="1" applyFill="1" applyBorder="1" applyAlignment="1">
      <alignment horizontal="left" wrapText="1"/>
    </xf>
    <xf numFmtId="0" fontId="13" fillId="33" borderId="64" xfId="0" applyFont="1" applyFill="1" applyBorder="1" applyAlignment="1">
      <alignment horizontal="left" wrapText="1"/>
    </xf>
    <xf numFmtId="0" fontId="19" fillId="36" borderId="55" xfId="0" applyFont="1" applyFill="1" applyBorder="1" applyAlignment="1">
      <alignment horizontal="left" wrapText="1"/>
    </xf>
    <xf numFmtId="0" fontId="20" fillId="33" borderId="55" xfId="0" applyFont="1" applyFill="1" applyBorder="1" applyAlignment="1">
      <alignment horizontal="left" wrapText="1"/>
    </xf>
    <xf numFmtId="0" fontId="13" fillId="33" borderId="65" xfId="0" applyFont="1" applyFill="1" applyBorder="1" applyAlignment="1">
      <alignment horizontal="left" wrapText="1"/>
    </xf>
    <xf numFmtId="0" fontId="13" fillId="33" borderId="55" xfId="0" applyFont="1" applyFill="1" applyBorder="1" applyAlignment="1">
      <alignment horizontal="left" wrapText="1"/>
    </xf>
    <xf numFmtId="0" fontId="19" fillId="36" borderId="55" xfId="0" applyFont="1" applyFill="1" applyBorder="1" applyAlignment="1">
      <alignment horizontal="left" wrapText="1"/>
    </xf>
    <xf numFmtId="0" fontId="20" fillId="33" borderId="55" xfId="0" applyFont="1" applyFill="1" applyBorder="1" applyAlignment="1">
      <alignment horizontal="left" wrapText="1"/>
    </xf>
    <xf numFmtId="0" fontId="13" fillId="33" borderId="55" xfId="0" applyFont="1" applyFill="1" applyBorder="1" applyAlignment="1">
      <alignment horizontal="left" wrapText="1"/>
    </xf>
    <xf numFmtId="0" fontId="13" fillId="33" borderId="66" xfId="0" applyFont="1" applyFill="1" applyBorder="1" applyAlignment="1">
      <alignment horizontal="left" wrapText="1"/>
    </xf>
    <xf numFmtId="0" fontId="13" fillId="36" borderId="66" xfId="0" applyFont="1" applyFill="1" applyBorder="1" applyAlignment="1">
      <alignment horizontal="left" wrapText="1"/>
    </xf>
    <xf numFmtId="0" fontId="13" fillId="33" borderId="66" xfId="0" applyFont="1" applyFill="1" applyBorder="1" applyAlignment="1">
      <alignment horizontal="left" wrapText="1"/>
    </xf>
    <xf numFmtId="0" fontId="19" fillId="33" borderId="55" xfId="0" applyFont="1" applyFill="1" applyBorder="1" applyAlignment="1">
      <alignment horizontal="left" wrapText="1"/>
    </xf>
    <xf numFmtId="0" fontId="3" fillId="33" borderId="17" xfId="0" applyFont="1" applyFill="1" applyBorder="1" applyAlignment="1">
      <alignment horizontal="left" wrapText="1"/>
    </xf>
    <xf numFmtId="0" fontId="13" fillId="33" borderId="67" xfId="0" applyFont="1" applyFill="1" applyBorder="1" applyAlignment="1">
      <alignment horizontal="left" wrapText="1"/>
    </xf>
    <xf numFmtId="0" fontId="20" fillId="33" borderId="68" xfId="0" applyFont="1" applyFill="1" applyBorder="1" applyAlignment="1">
      <alignment horizontal="left" wrapText="1"/>
    </xf>
    <xf numFmtId="0" fontId="13" fillId="34" borderId="55" xfId="0" applyFont="1" applyFill="1" applyBorder="1" applyAlignment="1">
      <alignment horizontal="left" wrapText="1"/>
    </xf>
    <xf numFmtId="0" fontId="13" fillId="33" borderId="50" xfId="0" applyFont="1" applyFill="1" applyBorder="1" applyAlignment="1">
      <alignment horizontal="left" wrapText="1"/>
    </xf>
    <xf numFmtId="0" fontId="12" fillId="33" borderId="0" xfId="0" applyFont="1" applyFill="1" applyBorder="1" applyAlignment="1">
      <alignment wrapText="1"/>
    </xf>
    <xf numFmtId="0" fontId="18" fillId="0" borderId="62" xfId="52" applyFont="1" applyBorder="1" applyAlignment="1">
      <alignment horizontal="left" vertical="top" wrapText="1"/>
      <protection/>
    </xf>
    <xf numFmtId="0" fontId="20" fillId="33" borderId="65" xfId="0" applyFont="1" applyFill="1" applyBorder="1" applyAlignment="1">
      <alignment horizontal="left" wrapText="1"/>
    </xf>
    <xf numFmtId="0" fontId="21" fillId="33" borderId="0" xfId="0" applyFont="1" applyFill="1" applyAlignment="1">
      <alignment wrapText="1"/>
    </xf>
    <xf numFmtId="0" fontId="0" fillId="0" borderId="0" xfId="0" applyAlignment="1">
      <alignment wrapText="1"/>
    </xf>
    <xf numFmtId="4" fontId="9" fillId="0" borderId="11" xfId="0" applyNumberFormat="1" applyFont="1" applyFill="1" applyBorder="1" applyAlignment="1">
      <alignment horizontal="right" vertical="center"/>
    </xf>
    <xf numFmtId="4" fontId="9" fillId="33" borderId="1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37" borderId="21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 textRotation="90" wrapText="1"/>
    </xf>
    <xf numFmtId="0" fontId="6" fillId="37" borderId="11" xfId="0" applyFont="1" applyFill="1" applyBorder="1" applyAlignment="1">
      <alignment horizontal="center" vertical="center" wrapText="1"/>
    </xf>
    <xf numFmtId="4" fontId="6" fillId="37" borderId="11" xfId="0" applyNumberFormat="1" applyFont="1" applyFill="1" applyBorder="1" applyAlignment="1">
      <alignment horizontal="right" vertical="center"/>
    </xf>
    <xf numFmtId="4" fontId="9" fillId="37" borderId="11" xfId="0" applyNumberFormat="1" applyFont="1" applyFill="1" applyBorder="1" applyAlignment="1">
      <alignment horizontal="right" vertical="center"/>
    </xf>
    <xf numFmtId="4" fontId="9" fillId="0" borderId="11" xfId="0" applyNumberFormat="1" applyFont="1" applyFill="1" applyBorder="1" applyAlignment="1">
      <alignment/>
    </xf>
    <xf numFmtId="4" fontId="9" fillId="0" borderId="11" xfId="0" applyNumberFormat="1" applyFont="1" applyFill="1" applyBorder="1" applyAlignment="1">
      <alignment horizontal="right"/>
    </xf>
    <xf numFmtId="0" fontId="6" fillId="3" borderId="19" xfId="0" applyFont="1" applyFill="1" applyBorder="1" applyAlignment="1">
      <alignment vertical="center" wrapText="1"/>
    </xf>
    <xf numFmtId="0" fontId="6" fillId="3" borderId="20" xfId="0" applyFont="1" applyFill="1" applyBorder="1" applyAlignment="1">
      <alignment vertical="center" wrapText="1"/>
    </xf>
    <xf numFmtId="0" fontId="6" fillId="3" borderId="21" xfId="0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49" fontId="13" fillId="33" borderId="44" xfId="0" applyNumberFormat="1" applyFont="1" applyFill="1" applyBorder="1" applyAlignment="1">
      <alignment horizontal="center"/>
    </xf>
    <xf numFmtId="49" fontId="13" fillId="33" borderId="69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left" wrapText="1"/>
    </xf>
    <xf numFmtId="0" fontId="0" fillId="0" borderId="0" xfId="0" applyAlignment="1">
      <alignment/>
    </xf>
    <xf numFmtId="4" fontId="21" fillId="0" borderId="19" xfId="56" applyNumberFormat="1" applyFont="1" applyBorder="1" applyAlignment="1">
      <alignment horizontal="center" wrapText="1"/>
      <protection/>
    </xf>
    <xf numFmtId="4" fontId="21" fillId="0" borderId="70" xfId="56" applyNumberFormat="1" applyFont="1" applyBorder="1" applyAlignment="1">
      <alignment horizontal="center" wrapText="1"/>
      <protection/>
    </xf>
    <xf numFmtId="4" fontId="21" fillId="0" borderId="36" xfId="56" applyNumberFormat="1" applyFont="1" applyBorder="1" applyAlignment="1">
      <alignment horizontal="center" wrapText="1"/>
      <protection/>
    </xf>
    <xf numFmtId="4" fontId="21" fillId="0" borderId="58" xfId="56" applyNumberFormat="1" applyFont="1" applyBorder="1" applyAlignment="1">
      <alignment horizontal="center" wrapText="1"/>
      <protection/>
    </xf>
    <xf numFmtId="4" fontId="21" fillId="0" borderId="26" xfId="56" applyNumberFormat="1" applyFont="1" applyBorder="1" applyAlignment="1">
      <alignment horizontal="center" wrapText="1"/>
      <protection/>
    </xf>
    <xf numFmtId="4" fontId="21" fillId="0" borderId="71" xfId="56" applyNumberFormat="1" applyFont="1" applyBorder="1" applyAlignment="1">
      <alignment horizontal="center" wrapText="1"/>
      <protection/>
    </xf>
    <xf numFmtId="49" fontId="3" fillId="33" borderId="0" xfId="0" applyNumberFormat="1" applyFont="1" applyFill="1" applyAlignment="1">
      <alignment horizontal="center"/>
    </xf>
    <xf numFmtId="4" fontId="22" fillId="0" borderId="19" xfId="56" applyNumberFormat="1" applyFont="1" applyBorder="1" applyAlignment="1">
      <alignment horizontal="center" wrapText="1"/>
      <protection/>
    </xf>
    <xf numFmtId="4" fontId="22" fillId="0" borderId="70" xfId="56" applyNumberFormat="1" applyFont="1" applyBorder="1" applyAlignment="1">
      <alignment horizontal="center" wrapText="1"/>
      <protection/>
    </xf>
    <xf numFmtId="49" fontId="13" fillId="33" borderId="36" xfId="0" applyNumberFormat="1" applyFont="1" applyFill="1" applyBorder="1" applyAlignment="1">
      <alignment horizontal="center" vertical="center"/>
    </xf>
    <xf numFmtId="49" fontId="13" fillId="33" borderId="57" xfId="0" applyNumberFormat="1" applyFont="1" applyFill="1" applyBorder="1" applyAlignment="1">
      <alignment horizontal="center" vertical="center"/>
    </xf>
    <xf numFmtId="49" fontId="3" fillId="33" borderId="2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 horizontal="left" wrapText="1"/>
    </xf>
    <xf numFmtId="49" fontId="13" fillId="33" borderId="34" xfId="0" applyNumberFormat="1" applyFont="1" applyFill="1" applyBorder="1" applyAlignment="1">
      <alignment horizontal="center" vertical="center"/>
    </xf>
    <xf numFmtId="49" fontId="13" fillId="33" borderId="31" xfId="0" applyNumberFormat="1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/>
    </xf>
    <xf numFmtId="0" fontId="18" fillId="0" borderId="0" xfId="52" applyFont="1" applyBorder="1" applyAlignment="1">
      <alignment horizontal="left" vertical="top" wrapText="1"/>
      <protection/>
    </xf>
    <xf numFmtId="49" fontId="13" fillId="33" borderId="22" xfId="0" applyNumberFormat="1" applyFont="1" applyFill="1" applyBorder="1" applyAlignment="1">
      <alignment horizontal="center" vertical="center"/>
    </xf>
    <xf numFmtId="49" fontId="13" fillId="33" borderId="0" xfId="0" applyNumberFormat="1" applyFont="1" applyFill="1" applyBorder="1" applyAlignment="1">
      <alignment horizontal="center" vertical="center"/>
    </xf>
    <xf numFmtId="49" fontId="13" fillId="33" borderId="37" xfId="0" applyNumberFormat="1" applyFont="1" applyFill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horizontal="center" vertical="center"/>
    </xf>
    <xf numFmtId="49" fontId="11" fillId="33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2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5" fillId="0" borderId="23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3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0" xfId="0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wrapText="1"/>
    </xf>
    <xf numFmtId="0" fontId="7" fillId="32" borderId="11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3_Отчет ф. 0503737- свод данных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6"/>
  <sheetViews>
    <sheetView tabSelected="1" zoomScalePageLayoutView="0" workbookViewId="0" topLeftCell="A193">
      <selection activeCell="D150" sqref="D150"/>
    </sheetView>
  </sheetViews>
  <sheetFormatPr defaultColWidth="9.140625" defaultRowHeight="15"/>
  <cols>
    <col min="1" max="1" width="40.140625" style="306" customWidth="1"/>
    <col min="3" max="3" width="8.00390625" style="0" customWidth="1"/>
    <col min="4" max="4" width="15.421875" style="0" customWidth="1"/>
    <col min="5" max="5" width="16.00390625" style="0" customWidth="1"/>
    <col min="6" max="6" width="11.28125" style="0" bestFit="1" customWidth="1"/>
    <col min="7" max="7" width="8.00390625" style="0" customWidth="1"/>
    <col min="8" max="8" width="6.140625" style="0" customWidth="1"/>
    <col min="9" max="9" width="12.140625" style="0" customWidth="1"/>
    <col min="10" max="10" width="14.00390625" style="0" customWidth="1"/>
  </cols>
  <sheetData>
    <row r="1" spans="1:10" ht="15">
      <c r="A1" s="271"/>
      <c r="B1" s="49"/>
      <c r="C1" s="49"/>
      <c r="D1" s="49"/>
      <c r="E1" s="50"/>
      <c r="F1" s="50"/>
      <c r="G1" s="50"/>
      <c r="H1" s="50"/>
      <c r="I1" s="50"/>
      <c r="J1" s="51"/>
    </row>
    <row r="2" spans="1:10" ht="15">
      <c r="A2" s="271"/>
      <c r="B2" s="49"/>
      <c r="C2" s="49"/>
      <c r="D2" s="49"/>
      <c r="E2" s="50"/>
      <c r="F2" s="349"/>
      <c r="G2" s="350"/>
      <c r="H2" s="350"/>
      <c r="I2" s="350"/>
      <c r="J2" s="350"/>
    </row>
    <row r="3" spans="1:10" ht="15">
      <c r="A3" s="351" t="s">
        <v>79</v>
      </c>
      <c r="B3" s="352"/>
      <c r="C3" s="352"/>
      <c r="D3" s="352"/>
      <c r="E3" s="352"/>
      <c r="F3" s="352"/>
      <c r="G3" s="352"/>
      <c r="H3" s="352"/>
      <c r="I3" s="54"/>
      <c r="J3" s="55"/>
    </row>
    <row r="4" spans="1:10" ht="15.75" thickBot="1">
      <c r="A4" s="353" t="s">
        <v>80</v>
      </c>
      <c r="B4" s="353"/>
      <c r="C4" s="353"/>
      <c r="D4" s="353"/>
      <c r="E4" s="353"/>
      <c r="F4" s="353"/>
      <c r="G4" s="353"/>
      <c r="H4" s="353"/>
      <c r="I4" s="53"/>
      <c r="J4" s="56" t="s">
        <v>81</v>
      </c>
    </row>
    <row r="5" spans="1:10" ht="15">
      <c r="A5" s="52"/>
      <c r="B5" s="53"/>
      <c r="C5" s="53"/>
      <c r="D5" s="53"/>
      <c r="E5" s="53"/>
      <c r="F5" s="53"/>
      <c r="G5" s="53"/>
      <c r="H5" s="53"/>
      <c r="I5" s="57" t="s">
        <v>82</v>
      </c>
      <c r="J5" s="58" t="s">
        <v>83</v>
      </c>
    </row>
    <row r="6" spans="1:10" ht="15">
      <c r="A6" s="272" t="s">
        <v>359</v>
      </c>
      <c r="B6" s="59"/>
      <c r="C6" s="59"/>
      <c r="D6" s="59"/>
      <c r="E6" s="59"/>
      <c r="F6" s="59"/>
      <c r="G6" s="59"/>
      <c r="H6" s="59"/>
      <c r="I6" s="57" t="s">
        <v>84</v>
      </c>
      <c r="J6" s="60" t="s">
        <v>358</v>
      </c>
    </row>
    <row r="7" spans="1:10" ht="15">
      <c r="A7" s="273" t="s">
        <v>85</v>
      </c>
      <c r="B7" s="354" t="s">
        <v>86</v>
      </c>
      <c r="C7" s="354"/>
      <c r="D7" s="354"/>
      <c r="E7" s="354"/>
      <c r="F7" s="354"/>
      <c r="G7" s="354"/>
      <c r="H7" s="354"/>
      <c r="I7" s="62" t="s">
        <v>87</v>
      </c>
      <c r="J7" s="63">
        <v>27152212</v>
      </c>
    </row>
    <row r="8" spans="1:10" ht="15">
      <c r="A8" s="273" t="s">
        <v>88</v>
      </c>
      <c r="B8" s="64"/>
      <c r="C8" s="64"/>
      <c r="D8" s="64"/>
      <c r="E8" s="65"/>
      <c r="F8" s="65"/>
      <c r="G8" s="65"/>
      <c r="H8" s="65"/>
      <c r="I8" s="62"/>
      <c r="J8" s="66"/>
    </row>
    <row r="9" spans="1:10" ht="15">
      <c r="A9" s="273" t="s">
        <v>89</v>
      </c>
      <c r="B9" s="343" t="s">
        <v>90</v>
      </c>
      <c r="C9" s="343"/>
      <c r="D9" s="343"/>
      <c r="E9" s="343"/>
      <c r="F9" s="343"/>
      <c r="G9" s="343"/>
      <c r="H9" s="343"/>
      <c r="I9" s="57" t="s">
        <v>91</v>
      </c>
      <c r="J9" s="66"/>
    </row>
    <row r="10" spans="1:10" ht="15">
      <c r="A10" s="273" t="s">
        <v>92</v>
      </c>
      <c r="B10" s="61"/>
      <c r="C10" s="61"/>
      <c r="D10" s="61"/>
      <c r="E10" s="67"/>
      <c r="F10" s="67"/>
      <c r="G10" s="67"/>
      <c r="H10" s="67"/>
      <c r="I10" s="62" t="s">
        <v>93</v>
      </c>
      <c r="J10" s="66"/>
    </row>
    <row r="11" spans="1:10" ht="15">
      <c r="A11" s="273" t="s">
        <v>94</v>
      </c>
      <c r="B11" s="64"/>
      <c r="C11" s="64"/>
      <c r="D11" s="64"/>
      <c r="E11" s="65"/>
      <c r="F11" s="65"/>
      <c r="G11" s="65"/>
      <c r="H11" s="65"/>
      <c r="I11" s="62" t="s">
        <v>95</v>
      </c>
      <c r="J11" s="66"/>
    </row>
    <row r="12" spans="1:10" ht="15">
      <c r="A12" s="273" t="s">
        <v>96</v>
      </c>
      <c r="B12" s="64" t="s">
        <v>97</v>
      </c>
      <c r="C12" s="64"/>
      <c r="D12" s="64"/>
      <c r="E12" s="65"/>
      <c r="F12" s="65"/>
      <c r="G12" s="65" t="s">
        <v>98</v>
      </c>
      <c r="H12" s="65"/>
      <c r="I12" s="62"/>
      <c r="J12" s="66"/>
    </row>
    <row r="13" spans="1:10" ht="15">
      <c r="A13" s="273" t="s">
        <v>99</v>
      </c>
      <c r="B13" s="61"/>
      <c r="C13" s="61"/>
      <c r="D13" s="61"/>
      <c r="E13" s="67"/>
      <c r="F13" s="67"/>
      <c r="G13" s="67"/>
      <c r="H13" s="67"/>
      <c r="I13" s="61"/>
      <c r="J13" s="68"/>
    </row>
    <row r="14" spans="1:10" ht="15.75" thickBot="1">
      <c r="A14" s="273" t="s">
        <v>100</v>
      </c>
      <c r="B14" s="61"/>
      <c r="C14" s="61"/>
      <c r="D14" s="61"/>
      <c r="E14" s="67"/>
      <c r="F14" s="67"/>
      <c r="G14" s="67"/>
      <c r="H14" s="67"/>
      <c r="I14" s="62" t="s">
        <v>101</v>
      </c>
      <c r="J14" s="69" t="s">
        <v>102</v>
      </c>
    </row>
    <row r="15" spans="1:10" ht="15">
      <c r="A15" s="271"/>
      <c r="B15" s="70" t="s">
        <v>103</v>
      </c>
      <c r="C15" s="71"/>
      <c r="D15" s="49"/>
      <c r="E15" s="67"/>
      <c r="F15" s="50"/>
      <c r="G15" s="67"/>
      <c r="H15" s="67"/>
      <c r="I15" s="67"/>
      <c r="J15" s="72"/>
    </row>
    <row r="16" spans="1:10" ht="15">
      <c r="A16" s="274"/>
      <c r="B16" s="73"/>
      <c r="C16" s="73"/>
      <c r="D16" s="74"/>
      <c r="E16" s="75"/>
      <c r="F16" s="75"/>
      <c r="G16" s="75"/>
      <c r="H16" s="75"/>
      <c r="I16" s="75"/>
      <c r="J16" s="76"/>
    </row>
    <row r="17" spans="1:10" ht="15">
      <c r="A17" s="275"/>
      <c r="B17" s="77" t="s">
        <v>104</v>
      </c>
      <c r="C17" s="77" t="s">
        <v>105</v>
      </c>
      <c r="D17" s="78" t="s">
        <v>106</v>
      </c>
      <c r="E17" s="79"/>
      <c r="F17" s="80" t="s">
        <v>107</v>
      </c>
      <c r="G17" s="80"/>
      <c r="H17" s="81"/>
      <c r="I17" s="82"/>
      <c r="J17" s="83" t="s">
        <v>108</v>
      </c>
    </row>
    <row r="18" spans="1:10" ht="15">
      <c r="A18" s="276" t="s">
        <v>109</v>
      </c>
      <c r="B18" s="77" t="s">
        <v>110</v>
      </c>
      <c r="C18" s="77" t="s">
        <v>111</v>
      </c>
      <c r="D18" s="78" t="s">
        <v>112</v>
      </c>
      <c r="E18" s="84" t="s">
        <v>113</v>
      </c>
      <c r="F18" s="85" t="s">
        <v>113</v>
      </c>
      <c r="G18" s="86" t="s">
        <v>113</v>
      </c>
      <c r="H18" s="78" t="s">
        <v>114</v>
      </c>
      <c r="I18" s="78" t="s">
        <v>66</v>
      </c>
      <c r="J18" s="83" t="s">
        <v>112</v>
      </c>
    </row>
    <row r="19" spans="1:10" ht="15">
      <c r="A19" s="275"/>
      <c r="B19" s="77" t="s">
        <v>115</v>
      </c>
      <c r="C19" s="77" t="s">
        <v>116</v>
      </c>
      <c r="D19" s="78" t="s">
        <v>117</v>
      </c>
      <c r="E19" s="87" t="s">
        <v>118</v>
      </c>
      <c r="F19" s="78" t="s">
        <v>119</v>
      </c>
      <c r="G19" s="78" t="s">
        <v>120</v>
      </c>
      <c r="H19" s="78" t="s">
        <v>121</v>
      </c>
      <c r="I19" s="50"/>
      <c r="J19" s="83" t="s">
        <v>117</v>
      </c>
    </row>
    <row r="20" spans="1:10" ht="15">
      <c r="A20" s="275"/>
      <c r="B20" s="77"/>
      <c r="C20" s="77"/>
      <c r="D20" s="78"/>
      <c r="E20" s="87" t="s">
        <v>122</v>
      </c>
      <c r="F20" s="78" t="s">
        <v>122</v>
      </c>
      <c r="G20" s="78" t="s">
        <v>123</v>
      </c>
      <c r="H20" s="78"/>
      <c r="I20" s="50"/>
      <c r="J20" s="83"/>
    </row>
    <row r="21" spans="1:10" ht="15.75" thickBot="1">
      <c r="A21" s="277">
        <v>1</v>
      </c>
      <c r="B21" s="88">
        <v>2</v>
      </c>
      <c r="C21" s="88">
        <v>3</v>
      </c>
      <c r="D21" s="89" t="s">
        <v>124</v>
      </c>
      <c r="E21" s="90" t="s">
        <v>125</v>
      </c>
      <c r="F21" s="89" t="s">
        <v>126</v>
      </c>
      <c r="G21" s="89" t="s">
        <v>127</v>
      </c>
      <c r="H21" s="89" t="s">
        <v>128</v>
      </c>
      <c r="I21" s="89" t="s">
        <v>129</v>
      </c>
      <c r="J21" s="91" t="s">
        <v>130</v>
      </c>
    </row>
    <row r="22" spans="1:10" ht="15">
      <c r="A22" s="92" t="s">
        <v>131</v>
      </c>
      <c r="B22" s="93" t="s">
        <v>132</v>
      </c>
      <c r="C22" s="94"/>
      <c r="D22" s="95">
        <f>D23+D24+D25+D26+D30+D36</f>
        <v>12124000</v>
      </c>
      <c r="E22" s="95">
        <f>E23+E24+E25+E26+E30+E36</f>
        <v>12124000</v>
      </c>
      <c r="F22" s="95"/>
      <c r="G22" s="95"/>
      <c r="H22" s="95"/>
      <c r="I22" s="96">
        <f>E22+G22</f>
        <v>12124000</v>
      </c>
      <c r="J22" s="97">
        <f>D22-I22</f>
        <v>0</v>
      </c>
    </row>
    <row r="23" spans="1:10" ht="15">
      <c r="A23" s="278" t="s">
        <v>133</v>
      </c>
      <c r="B23" s="98" t="s">
        <v>134</v>
      </c>
      <c r="C23" s="99">
        <v>120</v>
      </c>
      <c r="D23" s="100"/>
      <c r="E23" s="100"/>
      <c r="F23" s="101"/>
      <c r="G23" s="101"/>
      <c r="H23" s="101"/>
      <c r="I23" s="101">
        <f>E23+G23</f>
        <v>0</v>
      </c>
      <c r="J23" s="102">
        <f>D23-I23</f>
        <v>0</v>
      </c>
    </row>
    <row r="24" spans="1:10" ht="15">
      <c r="A24" s="279" t="s">
        <v>135</v>
      </c>
      <c r="B24" s="98" t="s">
        <v>136</v>
      </c>
      <c r="C24" s="99">
        <v>130</v>
      </c>
      <c r="D24" s="100">
        <v>12036056.74</v>
      </c>
      <c r="E24" s="100">
        <v>12036056.74</v>
      </c>
      <c r="F24" s="101"/>
      <c r="G24" s="101"/>
      <c r="H24" s="101"/>
      <c r="I24" s="101">
        <f>E24+G24</f>
        <v>12036056.74</v>
      </c>
      <c r="J24" s="102">
        <f>D24-I24</f>
        <v>0</v>
      </c>
    </row>
    <row r="25" spans="1:10" ht="33.75" customHeight="1">
      <c r="A25" s="279" t="s">
        <v>137</v>
      </c>
      <c r="B25" s="98" t="s">
        <v>138</v>
      </c>
      <c r="C25" s="99">
        <v>140</v>
      </c>
      <c r="D25" s="100"/>
      <c r="E25" s="100"/>
      <c r="F25" s="101"/>
      <c r="G25" s="101"/>
      <c r="H25" s="101"/>
      <c r="I25" s="101"/>
      <c r="J25" s="102"/>
    </row>
    <row r="26" spans="1:10" ht="15">
      <c r="A26" s="279" t="s">
        <v>139</v>
      </c>
      <c r="B26" s="98" t="s">
        <v>140</v>
      </c>
      <c r="C26" s="99">
        <v>150</v>
      </c>
      <c r="D26" s="100"/>
      <c r="E26" s="100"/>
      <c r="F26" s="101"/>
      <c r="G26" s="101"/>
      <c r="H26" s="101"/>
      <c r="I26" s="101"/>
      <c r="J26" s="102"/>
    </row>
    <row r="27" spans="1:10" ht="15">
      <c r="A27" s="280" t="s">
        <v>141</v>
      </c>
      <c r="B27" s="103"/>
      <c r="C27" s="104"/>
      <c r="D27" s="105"/>
      <c r="E27" s="106"/>
      <c r="F27" s="105"/>
      <c r="G27" s="105"/>
      <c r="H27" s="105"/>
      <c r="I27" s="105"/>
      <c r="J27" s="107"/>
    </row>
    <row r="28" spans="1:10" ht="56.25" customHeight="1">
      <c r="A28" s="278" t="s">
        <v>142</v>
      </c>
      <c r="B28" s="108" t="s">
        <v>143</v>
      </c>
      <c r="C28" s="109">
        <v>152</v>
      </c>
      <c r="D28" s="100"/>
      <c r="E28" s="100"/>
      <c r="F28" s="101"/>
      <c r="G28" s="101"/>
      <c r="H28" s="101"/>
      <c r="I28" s="101"/>
      <c r="J28" s="102"/>
    </row>
    <row r="29" spans="1:10" ht="24.75" customHeight="1">
      <c r="A29" s="279" t="s">
        <v>144</v>
      </c>
      <c r="B29" s="98" t="s">
        <v>145</v>
      </c>
      <c r="C29" s="99">
        <v>153</v>
      </c>
      <c r="D29" s="100"/>
      <c r="E29" s="100"/>
      <c r="F29" s="101"/>
      <c r="G29" s="101"/>
      <c r="H29" s="101"/>
      <c r="I29" s="101"/>
      <c r="J29" s="102"/>
    </row>
    <row r="30" spans="1:10" ht="15">
      <c r="A30" s="279" t="s">
        <v>146</v>
      </c>
      <c r="B30" s="98" t="s">
        <v>147</v>
      </c>
      <c r="C30" s="99" t="s">
        <v>148</v>
      </c>
      <c r="D30" s="100">
        <f>D31+D33+D34+D35</f>
        <v>0</v>
      </c>
      <c r="E30" s="100">
        <f>E31+E33+E34+E35</f>
        <v>0</v>
      </c>
      <c r="F30" s="101"/>
      <c r="G30" s="101"/>
      <c r="H30" s="101"/>
      <c r="I30" s="101">
        <f>E30+G30</f>
        <v>0</v>
      </c>
      <c r="J30" s="102">
        <f>D30-I30</f>
        <v>0</v>
      </c>
    </row>
    <row r="31" spans="1:10" ht="15">
      <c r="A31" s="280" t="s">
        <v>141</v>
      </c>
      <c r="B31" s="103"/>
      <c r="C31" s="104"/>
      <c r="D31" s="105"/>
      <c r="E31" s="106"/>
      <c r="F31" s="105"/>
      <c r="G31" s="105"/>
      <c r="H31" s="105"/>
      <c r="I31" s="105"/>
      <c r="J31" s="107"/>
    </row>
    <row r="32" spans="1:10" ht="15">
      <c r="A32" s="278" t="s">
        <v>149</v>
      </c>
      <c r="B32" s="108" t="s">
        <v>150</v>
      </c>
      <c r="C32" s="109">
        <v>410</v>
      </c>
      <c r="D32" s="100"/>
      <c r="E32" s="100"/>
      <c r="F32" s="101"/>
      <c r="G32" s="101"/>
      <c r="H32" s="101"/>
      <c r="I32" s="101">
        <f>E32+G32</f>
        <v>0</v>
      </c>
      <c r="J32" s="102">
        <f>D32-I32</f>
        <v>0</v>
      </c>
    </row>
    <row r="33" spans="1:10" ht="15">
      <c r="A33" s="279" t="s">
        <v>151</v>
      </c>
      <c r="B33" s="98" t="s">
        <v>152</v>
      </c>
      <c r="C33" s="99">
        <v>420</v>
      </c>
      <c r="D33" s="100"/>
      <c r="E33" s="100"/>
      <c r="F33" s="101"/>
      <c r="G33" s="101"/>
      <c r="H33" s="101"/>
      <c r="I33" s="101">
        <f>E33+G33</f>
        <v>0</v>
      </c>
      <c r="J33" s="102">
        <f>D33-I33</f>
        <v>0</v>
      </c>
    </row>
    <row r="34" spans="1:10" ht="15">
      <c r="A34" s="279" t="s">
        <v>153</v>
      </c>
      <c r="B34" s="98" t="s">
        <v>154</v>
      </c>
      <c r="C34" s="99">
        <v>430</v>
      </c>
      <c r="D34" s="100"/>
      <c r="E34" s="100"/>
      <c r="F34" s="101"/>
      <c r="G34" s="101"/>
      <c r="H34" s="101"/>
      <c r="I34" s="101">
        <f>E34+G34</f>
        <v>0</v>
      </c>
      <c r="J34" s="102">
        <f>D34-I34</f>
        <v>0</v>
      </c>
    </row>
    <row r="35" spans="1:10" ht="15">
      <c r="A35" s="279" t="s">
        <v>155</v>
      </c>
      <c r="B35" s="98" t="s">
        <v>156</v>
      </c>
      <c r="C35" s="99">
        <v>440</v>
      </c>
      <c r="D35" s="100"/>
      <c r="E35" s="100"/>
      <c r="F35" s="101"/>
      <c r="G35" s="101"/>
      <c r="H35" s="101"/>
      <c r="I35" s="101">
        <f>E35+G35</f>
        <v>0</v>
      </c>
      <c r="J35" s="102">
        <f>D35-I35</f>
        <v>0</v>
      </c>
    </row>
    <row r="36" spans="1:10" ht="15">
      <c r="A36" s="281" t="s">
        <v>157</v>
      </c>
      <c r="B36" s="110">
        <v>100</v>
      </c>
      <c r="C36" s="111">
        <v>180</v>
      </c>
      <c r="D36" s="112">
        <v>87943.26</v>
      </c>
      <c r="E36" s="112">
        <v>87943.26</v>
      </c>
      <c r="F36" s="113"/>
      <c r="G36" s="113"/>
      <c r="H36" s="113"/>
      <c r="I36" s="113">
        <f>E36+G36</f>
        <v>87943.26</v>
      </c>
      <c r="J36" s="114">
        <f>D36-I36</f>
        <v>0</v>
      </c>
    </row>
    <row r="37" spans="1:10" ht="15">
      <c r="A37" s="344" t="s">
        <v>158</v>
      </c>
      <c r="B37" s="327"/>
      <c r="C37" s="327"/>
      <c r="D37" s="327"/>
      <c r="E37" s="327"/>
      <c r="F37" s="327"/>
      <c r="G37" s="117"/>
      <c r="H37" s="117"/>
      <c r="I37" s="117"/>
      <c r="J37" s="117"/>
    </row>
    <row r="38" spans="1:10" ht="15">
      <c r="A38" s="344" t="s">
        <v>159</v>
      </c>
      <c r="B38" s="327"/>
      <c r="C38" s="327"/>
      <c r="D38" s="327"/>
      <c r="E38" s="327"/>
      <c r="F38" s="327"/>
      <c r="G38" s="117"/>
      <c r="H38" s="117"/>
      <c r="I38" s="117"/>
      <c r="J38" s="117"/>
    </row>
    <row r="39" spans="1:10" ht="15">
      <c r="A39" s="115"/>
      <c r="B39" s="116"/>
      <c r="C39" s="116"/>
      <c r="D39" s="116"/>
      <c r="E39" s="116"/>
      <c r="F39" s="116"/>
      <c r="G39" s="117"/>
      <c r="H39" s="117"/>
      <c r="I39" s="117"/>
      <c r="J39" s="117"/>
    </row>
    <row r="40" spans="1:10" ht="15">
      <c r="A40" s="282"/>
      <c r="B40" s="71" t="s">
        <v>160</v>
      </c>
      <c r="C40" s="71"/>
      <c r="D40" s="71"/>
      <c r="E40" s="67"/>
      <c r="F40" s="67"/>
      <c r="G40" s="67"/>
      <c r="H40" s="67"/>
      <c r="I40" s="67" t="s">
        <v>161</v>
      </c>
      <c r="J40" s="72"/>
    </row>
    <row r="41" spans="1:10" ht="15">
      <c r="A41" s="274"/>
      <c r="B41" s="73"/>
      <c r="C41" s="73"/>
      <c r="D41" s="75"/>
      <c r="E41" s="75"/>
      <c r="F41" s="75"/>
      <c r="G41" s="75"/>
      <c r="H41" s="75"/>
      <c r="I41" s="75"/>
      <c r="J41" s="76"/>
    </row>
    <row r="42" spans="1:10" ht="15">
      <c r="A42" s="283"/>
      <c r="B42" s="119"/>
      <c r="C42" s="119"/>
      <c r="D42" s="84"/>
      <c r="E42" s="79"/>
      <c r="F42" s="80" t="s">
        <v>107</v>
      </c>
      <c r="G42" s="80"/>
      <c r="H42" s="81"/>
      <c r="I42" s="82"/>
      <c r="J42" s="120"/>
    </row>
    <row r="43" spans="1:10" ht="15">
      <c r="A43" s="276" t="s">
        <v>109</v>
      </c>
      <c r="B43" s="77" t="s">
        <v>104</v>
      </c>
      <c r="C43" s="77" t="s">
        <v>105</v>
      </c>
      <c r="D43" s="78" t="s">
        <v>106</v>
      </c>
      <c r="E43" s="84" t="s">
        <v>113</v>
      </c>
      <c r="F43" s="85" t="s">
        <v>113</v>
      </c>
      <c r="G43" s="86" t="s">
        <v>113</v>
      </c>
      <c r="H43" s="86"/>
      <c r="I43" s="121"/>
      <c r="J43" s="83" t="s">
        <v>108</v>
      </c>
    </row>
    <row r="44" spans="1:10" ht="15">
      <c r="A44" s="275"/>
      <c r="B44" s="77" t="s">
        <v>110</v>
      </c>
      <c r="C44" s="77" t="s">
        <v>111</v>
      </c>
      <c r="D44" s="78" t="s">
        <v>112</v>
      </c>
      <c r="E44" s="87" t="s">
        <v>118</v>
      </c>
      <c r="F44" s="78" t="s">
        <v>119</v>
      </c>
      <c r="G44" s="78" t="s">
        <v>120</v>
      </c>
      <c r="H44" s="78" t="s">
        <v>114</v>
      </c>
      <c r="I44" s="78" t="s">
        <v>66</v>
      </c>
      <c r="J44" s="83" t="s">
        <v>112</v>
      </c>
    </row>
    <row r="45" spans="1:10" ht="15">
      <c r="A45" s="284"/>
      <c r="B45" s="122" t="s">
        <v>115</v>
      </c>
      <c r="C45" s="122" t="s">
        <v>162</v>
      </c>
      <c r="D45" s="123" t="s">
        <v>117</v>
      </c>
      <c r="E45" s="124" t="s">
        <v>122</v>
      </c>
      <c r="F45" s="123" t="s">
        <v>122</v>
      </c>
      <c r="G45" s="123" t="s">
        <v>123</v>
      </c>
      <c r="H45" s="123" t="s">
        <v>121</v>
      </c>
      <c r="I45" s="123"/>
      <c r="J45" s="125" t="s">
        <v>117</v>
      </c>
    </row>
    <row r="46" spans="1:10" ht="15.75" thickBot="1">
      <c r="A46" s="277">
        <v>1</v>
      </c>
      <c r="B46" s="88">
        <v>2</v>
      </c>
      <c r="C46" s="88">
        <v>3</v>
      </c>
      <c r="D46" s="89" t="s">
        <v>124</v>
      </c>
      <c r="E46" s="90" t="s">
        <v>125</v>
      </c>
      <c r="F46" s="89" t="s">
        <v>126</v>
      </c>
      <c r="G46" s="89" t="s">
        <v>127</v>
      </c>
      <c r="H46" s="89" t="s">
        <v>128</v>
      </c>
      <c r="I46" s="89" t="s">
        <v>129</v>
      </c>
      <c r="J46" s="91" t="s">
        <v>130</v>
      </c>
    </row>
    <row r="47" spans="1:10" ht="15">
      <c r="A47" s="92" t="s">
        <v>163</v>
      </c>
      <c r="B47" s="126" t="s">
        <v>164</v>
      </c>
      <c r="C47" s="127" t="s">
        <v>148</v>
      </c>
      <c r="D47" s="128">
        <f>D49+D74+D122+D135+D138</f>
        <v>12124000</v>
      </c>
      <c r="E47" s="128">
        <f>E49+E74+E122+E135+E138</f>
        <v>12124000.000000002</v>
      </c>
      <c r="F47" s="129"/>
      <c r="G47" s="129"/>
      <c r="H47" s="129"/>
      <c r="I47" s="96">
        <f>E47+G47</f>
        <v>12124000.000000002</v>
      </c>
      <c r="J47" s="97">
        <f>D47-I47</f>
        <v>0</v>
      </c>
    </row>
    <row r="48" spans="1:10" ht="15" customHeight="1">
      <c r="A48" s="285" t="s">
        <v>165</v>
      </c>
      <c r="B48" s="130"/>
      <c r="C48" s="131"/>
      <c r="D48" s="132"/>
      <c r="E48" s="133"/>
      <c r="F48" s="132"/>
      <c r="G48" s="132"/>
      <c r="H48" s="132"/>
      <c r="I48" s="132"/>
      <c r="J48" s="134"/>
    </row>
    <row r="49" spans="1:10" ht="72.75">
      <c r="A49" s="286" t="s">
        <v>166</v>
      </c>
      <c r="B49" s="135"/>
      <c r="C49" s="136" t="s">
        <v>167</v>
      </c>
      <c r="D49" s="113">
        <f>D50+D63</f>
        <v>8735953.26</v>
      </c>
      <c r="E49" s="113">
        <f>E50+E63</f>
        <v>8735953.260000002</v>
      </c>
      <c r="F49" s="137"/>
      <c r="G49" s="137"/>
      <c r="H49" s="137"/>
      <c r="I49" s="113">
        <f>E49+G49</f>
        <v>8735953.260000002</v>
      </c>
      <c r="J49" s="114">
        <f>D49-I49</f>
        <v>0</v>
      </c>
    </row>
    <row r="50" spans="1:10" ht="24.75">
      <c r="A50" s="287" t="s">
        <v>168</v>
      </c>
      <c r="B50" s="138"/>
      <c r="C50" s="139" t="s">
        <v>169</v>
      </c>
      <c r="D50" s="101">
        <f>D51+D55+D58+D59</f>
        <v>8735953.26</v>
      </c>
      <c r="E50" s="101">
        <f>E51+E55+E58+E59</f>
        <v>8735953.260000002</v>
      </c>
      <c r="F50" s="140"/>
      <c r="G50" s="140"/>
      <c r="H50" s="140"/>
      <c r="I50" s="101">
        <f>E50+G50</f>
        <v>8735953.260000002</v>
      </c>
      <c r="J50" s="102">
        <f>D50-I50</f>
        <v>0</v>
      </c>
    </row>
    <row r="51" spans="1:10" ht="25.5" customHeight="1">
      <c r="A51" s="288" t="s">
        <v>18</v>
      </c>
      <c r="B51" s="138"/>
      <c r="C51" s="141" t="s">
        <v>17</v>
      </c>
      <c r="D51" s="101">
        <f>D52+D53+D54</f>
        <v>6711466.29</v>
      </c>
      <c r="E51" s="101">
        <f>E52+E53+E54</f>
        <v>6711466.290000001</v>
      </c>
      <c r="F51" s="140"/>
      <c r="G51" s="140"/>
      <c r="H51" s="140"/>
      <c r="I51" s="101">
        <f>E51+G51</f>
        <v>6711466.290000001</v>
      </c>
      <c r="J51" s="102">
        <f>D51-I51</f>
        <v>0</v>
      </c>
    </row>
    <row r="52" spans="1:10" ht="15">
      <c r="A52" s="289" t="s">
        <v>16</v>
      </c>
      <c r="B52" s="138" t="s">
        <v>170</v>
      </c>
      <c r="C52" s="141"/>
      <c r="D52" s="140">
        <v>304502.07</v>
      </c>
      <c r="E52" s="142">
        <f>'КНИГА КРЕДИТОВ'!C46</f>
        <v>304502.07</v>
      </c>
      <c r="F52" s="140"/>
      <c r="G52" s="140"/>
      <c r="H52" s="140"/>
      <c r="I52" s="101">
        <f>E52+G52</f>
        <v>304502.07</v>
      </c>
      <c r="J52" s="102">
        <f>D52-I52</f>
        <v>0</v>
      </c>
    </row>
    <row r="53" spans="1:10" ht="15">
      <c r="A53" s="289" t="s">
        <v>16</v>
      </c>
      <c r="B53" s="138" t="s">
        <v>41</v>
      </c>
      <c r="C53" s="141"/>
      <c r="D53" s="140">
        <v>6406964.22</v>
      </c>
      <c r="E53" s="142">
        <f>'КНИГА КРЕДИТОВ'!AD46</f>
        <v>6406964.220000001</v>
      </c>
      <c r="F53" s="140"/>
      <c r="G53" s="140"/>
      <c r="H53" s="140"/>
      <c r="I53" s="101">
        <f>E53+G53</f>
        <v>6406964.220000001</v>
      </c>
      <c r="J53" s="102">
        <f>D53-I53</f>
        <v>0</v>
      </c>
    </row>
    <row r="54" spans="1:10" ht="15">
      <c r="A54" s="289" t="s">
        <v>16</v>
      </c>
      <c r="B54" s="138" t="s">
        <v>171</v>
      </c>
      <c r="C54" s="141"/>
      <c r="D54" s="140"/>
      <c r="E54" s="142"/>
      <c r="F54" s="140"/>
      <c r="G54" s="140"/>
      <c r="H54" s="140"/>
      <c r="I54" s="140"/>
      <c r="J54" s="143"/>
    </row>
    <row r="55" spans="1:10" ht="23.25">
      <c r="A55" s="289" t="s">
        <v>172</v>
      </c>
      <c r="B55" s="138"/>
      <c r="C55" s="141" t="s">
        <v>173</v>
      </c>
      <c r="D55" s="101">
        <f>D56+D57</f>
        <v>4956</v>
      </c>
      <c r="E55" s="101">
        <f>E56+E57</f>
        <v>4956</v>
      </c>
      <c r="F55" s="140"/>
      <c r="G55" s="140"/>
      <c r="H55" s="140"/>
      <c r="I55" s="101">
        <f>E55+G55</f>
        <v>4956</v>
      </c>
      <c r="J55" s="102">
        <f>D55-I55</f>
        <v>0</v>
      </c>
    </row>
    <row r="56" spans="1:10" ht="15">
      <c r="A56" s="289" t="s">
        <v>30</v>
      </c>
      <c r="B56" s="138" t="s">
        <v>174</v>
      </c>
      <c r="C56" s="141"/>
      <c r="D56" s="140"/>
      <c r="E56" s="142"/>
      <c r="F56" s="140"/>
      <c r="G56" s="140"/>
      <c r="H56" s="140"/>
      <c r="I56" s="101">
        <f>E56+G56</f>
        <v>0</v>
      </c>
      <c r="J56" s="102">
        <f>D56-I56</f>
        <v>0</v>
      </c>
    </row>
    <row r="57" spans="1:10" ht="15">
      <c r="A57" s="289" t="s">
        <v>30</v>
      </c>
      <c r="B57" s="138" t="s">
        <v>42</v>
      </c>
      <c r="C57" s="141"/>
      <c r="D57" s="140">
        <v>4956</v>
      </c>
      <c r="E57" s="142">
        <f>'КНИГА КРЕДИТОВ'!AE46</f>
        <v>4956</v>
      </c>
      <c r="F57" s="140"/>
      <c r="G57" s="140"/>
      <c r="H57" s="140"/>
      <c r="I57" s="101">
        <f>E57+G57</f>
        <v>4956</v>
      </c>
      <c r="J57" s="102">
        <f>D57-I57</f>
        <v>0</v>
      </c>
    </row>
    <row r="58" spans="1:10" ht="45.75">
      <c r="A58" s="289" t="s">
        <v>175</v>
      </c>
      <c r="B58" s="138"/>
      <c r="C58" s="141" t="s">
        <v>176</v>
      </c>
      <c r="D58" s="140"/>
      <c r="E58" s="142"/>
      <c r="F58" s="140"/>
      <c r="G58" s="140"/>
      <c r="H58" s="140"/>
      <c r="I58" s="140"/>
      <c r="J58" s="143"/>
    </row>
    <row r="59" spans="1:10" ht="45.75">
      <c r="A59" s="289" t="s">
        <v>20</v>
      </c>
      <c r="B59" s="138"/>
      <c r="C59" s="141" t="s">
        <v>19</v>
      </c>
      <c r="D59" s="101">
        <f>D60+D61+D62</f>
        <v>2019530.97</v>
      </c>
      <c r="E59" s="101">
        <f>E60+E61+E62</f>
        <v>2019530.97</v>
      </c>
      <c r="F59" s="140"/>
      <c r="G59" s="140"/>
      <c r="H59" s="140"/>
      <c r="I59" s="101">
        <f>E59+G59</f>
        <v>2019530.97</v>
      </c>
      <c r="J59" s="102">
        <f>D59-I59</f>
        <v>0</v>
      </c>
    </row>
    <row r="60" spans="1:10" ht="15">
      <c r="A60" s="289" t="s">
        <v>22</v>
      </c>
      <c r="B60" s="138" t="s">
        <v>177</v>
      </c>
      <c r="C60" s="141"/>
      <c r="D60" s="140">
        <v>95966.16</v>
      </c>
      <c r="E60" s="142">
        <f>'КНИГА КРЕДИТОВ'!D46</f>
        <v>95966.16</v>
      </c>
      <c r="F60" s="140"/>
      <c r="G60" s="140"/>
      <c r="H60" s="140"/>
      <c r="I60" s="101">
        <f>E60+G60</f>
        <v>95966.16</v>
      </c>
      <c r="J60" s="102">
        <f>D60-I60</f>
        <v>0</v>
      </c>
    </row>
    <row r="61" spans="1:10" ht="15">
      <c r="A61" s="289" t="s">
        <v>22</v>
      </c>
      <c r="B61" s="138" t="s">
        <v>43</v>
      </c>
      <c r="C61" s="141"/>
      <c r="D61" s="140">
        <v>1923564.81</v>
      </c>
      <c r="E61" s="142">
        <f>'КНИГА КРЕДИТОВ'!AF46</f>
        <v>1923564.81</v>
      </c>
      <c r="F61" s="140"/>
      <c r="G61" s="140"/>
      <c r="H61" s="140"/>
      <c r="I61" s="101">
        <f>E61+G61</f>
        <v>1923564.81</v>
      </c>
      <c r="J61" s="102">
        <f>D61-I61</f>
        <v>0</v>
      </c>
    </row>
    <row r="62" spans="1:10" ht="15">
      <c r="A62" s="289" t="s">
        <v>22</v>
      </c>
      <c r="B62" s="138" t="s">
        <v>178</v>
      </c>
      <c r="C62" s="141"/>
      <c r="D62" s="140"/>
      <c r="E62" s="142"/>
      <c r="F62" s="140"/>
      <c r="G62" s="140"/>
      <c r="H62" s="140"/>
      <c r="I62" s="140"/>
      <c r="J62" s="143"/>
    </row>
    <row r="63" spans="1:10" ht="48.75">
      <c r="A63" s="287" t="s">
        <v>179</v>
      </c>
      <c r="B63" s="138"/>
      <c r="C63" s="141" t="s">
        <v>180</v>
      </c>
      <c r="D63" s="140"/>
      <c r="E63" s="142"/>
      <c r="F63" s="140"/>
      <c r="G63" s="140"/>
      <c r="H63" s="140"/>
      <c r="I63" s="140"/>
      <c r="J63" s="143"/>
    </row>
    <row r="64" spans="1:10" ht="23.25">
      <c r="A64" s="289" t="s">
        <v>181</v>
      </c>
      <c r="B64" s="138"/>
      <c r="C64" s="141" t="s">
        <v>182</v>
      </c>
      <c r="D64" s="140"/>
      <c r="E64" s="142"/>
      <c r="F64" s="140"/>
      <c r="G64" s="140"/>
      <c r="H64" s="140"/>
      <c r="I64" s="140"/>
      <c r="J64" s="143"/>
    </row>
    <row r="65" spans="1:10" ht="34.5">
      <c r="A65" s="289" t="s">
        <v>183</v>
      </c>
      <c r="B65" s="138"/>
      <c r="C65" s="141" t="s">
        <v>184</v>
      </c>
      <c r="D65" s="140"/>
      <c r="E65" s="142"/>
      <c r="F65" s="140"/>
      <c r="G65" s="140"/>
      <c r="H65" s="140"/>
      <c r="I65" s="140"/>
      <c r="J65" s="143"/>
    </row>
    <row r="66" spans="1:10" ht="23.25">
      <c r="A66" s="289" t="s">
        <v>185</v>
      </c>
      <c r="B66" s="138"/>
      <c r="C66" s="141" t="s">
        <v>186</v>
      </c>
      <c r="D66" s="140"/>
      <c r="E66" s="142"/>
      <c r="F66" s="140"/>
      <c r="G66" s="140"/>
      <c r="H66" s="140"/>
      <c r="I66" s="140"/>
      <c r="J66" s="143"/>
    </row>
    <row r="67" spans="1:10" ht="34.5">
      <c r="A67" s="289" t="s">
        <v>187</v>
      </c>
      <c r="B67" s="138"/>
      <c r="C67" s="144" t="s">
        <v>188</v>
      </c>
      <c r="D67" s="145"/>
      <c r="E67" s="146"/>
      <c r="F67" s="145"/>
      <c r="G67" s="145"/>
      <c r="H67" s="145"/>
      <c r="I67" s="145"/>
      <c r="J67" s="147"/>
    </row>
    <row r="68" spans="1:10" ht="15">
      <c r="A68" s="193"/>
      <c r="B68" s="148"/>
      <c r="C68" s="148"/>
      <c r="D68" s="148"/>
      <c r="E68" s="148"/>
      <c r="F68" s="148"/>
      <c r="G68" s="148"/>
      <c r="H68" s="148"/>
      <c r="I68" s="148"/>
      <c r="J68" s="148"/>
    </row>
    <row r="69" spans="1:10" ht="15">
      <c r="A69" s="283"/>
      <c r="B69" s="119"/>
      <c r="C69" s="119"/>
      <c r="D69" s="84"/>
      <c r="E69" s="79"/>
      <c r="F69" s="80" t="s">
        <v>107</v>
      </c>
      <c r="G69" s="80"/>
      <c r="H69" s="81"/>
      <c r="I69" s="82"/>
      <c r="J69" s="120"/>
    </row>
    <row r="70" spans="1:10" ht="15">
      <c r="A70" s="276" t="s">
        <v>109</v>
      </c>
      <c r="B70" s="77" t="s">
        <v>104</v>
      </c>
      <c r="C70" s="77" t="s">
        <v>105</v>
      </c>
      <c r="D70" s="78" t="s">
        <v>106</v>
      </c>
      <c r="E70" s="84" t="s">
        <v>113</v>
      </c>
      <c r="F70" s="85" t="s">
        <v>113</v>
      </c>
      <c r="G70" s="86" t="s">
        <v>113</v>
      </c>
      <c r="H70" s="86"/>
      <c r="I70" s="121"/>
      <c r="J70" s="83" t="s">
        <v>108</v>
      </c>
    </row>
    <row r="71" spans="1:10" ht="15">
      <c r="A71" s="275"/>
      <c r="B71" s="77" t="s">
        <v>110</v>
      </c>
      <c r="C71" s="77" t="s">
        <v>111</v>
      </c>
      <c r="D71" s="78" t="s">
        <v>112</v>
      </c>
      <c r="E71" s="87" t="s">
        <v>118</v>
      </c>
      <c r="F71" s="78" t="s">
        <v>119</v>
      </c>
      <c r="G71" s="78" t="s">
        <v>120</v>
      </c>
      <c r="H71" s="78" t="s">
        <v>114</v>
      </c>
      <c r="I71" s="78" t="s">
        <v>66</v>
      </c>
      <c r="J71" s="83" t="s">
        <v>112</v>
      </c>
    </row>
    <row r="72" spans="1:10" ht="15">
      <c r="A72" s="284"/>
      <c r="B72" s="122" t="s">
        <v>115</v>
      </c>
      <c r="C72" s="122" t="s">
        <v>162</v>
      </c>
      <c r="D72" s="123" t="s">
        <v>117</v>
      </c>
      <c r="E72" s="124" t="s">
        <v>122</v>
      </c>
      <c r="F72" s="123" t="s">
        <v>122</v>
      </c>
      <c r="G72" s="123" t="s">
        <v>123</v>
      </c>
      <c r="H72" s="123" t="s">
        <v>121</v>
      </c>
      <c r="I72" s="123"/>
      <c r="J72" s="125" t="s">
        <v>117</v>
      </c>
    </row>
    <row r="73" spans="1:10" ht="15.75" thickBot="1">
      <c r="A73" s="277">
        <v>1</v>
      </c>
      <c r="B73" s="88">
        <v>2</v>
      </c>
      <c r="C73" s="88">
        <v>3</v>
      </c>
      <c r="D73" s="89" t="s">
        <v>124</v>
      </c>
      <c r="E73" s="90" t="s">
        <v>125</v>
      </c>
      <c r="F73" s="89" t="s">
        <v>126</v>
      </c>
      <c r="G73" s="89" t="s">
        <v>127</v>
      </c>
      <c r="H73" s="89" t="s">
        <v>128</v>
      </c>
      <c r="I73" s="89" t="s">
        <v>129</v>
      </c>
      <c r="J73" s="91" t="s">
        <v>130</v>
      </c>
    </row>
    <row r="74" spans="1:10" ht="53.25" customHeight="1">
      <c r="A74" s="290" t="s">
        <v>189</v>
      </c>
      <c r="B74" s="149"/>
      <c r="C74" s="150" t="s">
        <v>164</v>
      </c>
      <c r="D74" s="151">
        <f>D75+D82+D90</f>
        <v>2918119.3599999994</v>
      </c>
      <c r="E74" s="151">
        <f>E75+E82+E90</f>
        <v>2918119.3599999994</v>
      </c>
      <c r="F74" s="151"/>
      <c r="G74" s="151"/>
      <c r="H74" s="151"/>
      <c r="I74" s="113">
        <f>E74+G74</f>
        <v>2918119.3599999994</v>
      </c>
      <c r="J74" s="114">
        <f>D74-I74</f>
        <v>0</v>
      </c>
    </row>
    <row r="75" spans="1:10" ht="84.75">
      <c r="A75" s="291" t="s">
        <v>190</v>
      </c>
      <c r="B75" s="152"/>
      <c r="C75" s="153" t="s">
        <v>191</v>
      </c>
      <c r="D75" s="154"/>
      <c r="E75" s="155"/>
      <c r="F75" s="154"/>
      <c r="G75" s="154"/>
      <c r="H75" s="154"/>
      <c r="I75" s="154"/>
      <c r="J75" s="156"/>
    </row>
    <row r="76" spans="1:10" ht="34.5">
      <c r="A76" s="292" t="s">
        <v>192</v>
      </c>
      <c r="B76" s="152"/>
      <c r="C76" s="153" t="s">
        <v>193</v>
      </c>
      <c r="D76" s="154"/>
      <c r="E76" s="155"/>
      <c r="F76" s="154"/>
      <c r="G76" s="154"/>
      <c r="H76" s="154"/>
      <c r="I76" s="154"/>
      <c r="J76" s="156"/>
    </row>
    <row r="77" spans="1:10" ht="34.5">
      <c r="A77" s="292" t="s">
        <v>194</v>
      </c>
      <c r="B77" s="152"/>
      <c r="C77" s="153" t="s">
        <v>195</v>
      </c>
      <c r="D77" s="154"/>
      <c r="E77" s="155"/>
      <c r="F77" s="154"/>
      <c r="G77" s="154"/>
      <c r="H77" s="154"/>
      <c r="I77" s="154"/>
      <c r="J77" s="156"/>
    </row>
    <row r="78" spans="1:10" ht="23.25">
      <c r="A78" s="292" t="s">
        <v>196</v>
      </c>
      <c r="B78" s="157"/>
      <c r="C78" s="153" t="s">
        <v>197</v>
      </c>
      <c r="D78" s="154"/>
      <c r="E78" s="155"/>
      <c r="F78" s="154"/>
      <c r="G78" s="154"/>
      <c r="H78" s="154"/>
      <c r="I78" s="154"/>
      <c r="J78" s="156"/>
    </row>
    <row r="79" spans="1:10" ht="74.25" customHeight="1">
      <c r="A79" s="293" t="s">
        <v>198</v>
      </c>
      <c r="B79" s="152"/>
      <c r="C79" s="153" t="s">
        <v>199</v>
      </c>
      <c r="D79" s="154"/>
      <c r="E79" s="155"/>
      <c r="F79" s="154"/>
      <c r="G79" s="154"/>
      <c r="H79" s="154"/>
      <c r="I79" s="154"/>
      <c r="J79" s="156"/>
    </row>
    <row r="80" spans="1:10" ht="23.25">
      <c r="A80" s="293" t="s">
        <v>200</v>
      </c>
      <c r="B80" s="152"/>
      <c r="C80" s="153" t="s">
        <v>201</v>
      </c>
      <c r="D80" s="154"/>
      <c r="E80" s="155"/>
      <c r="F80" s="154"/>
      <c r="G80" s="154"/>
      <c r="H80" s="154"/>
      <c r="I80" s="154"/>
      <c r="J80" s="156"/>
    </row>
    <row r="81" spans="1:10" ht="23.25">
      <c r="A81" s="293" t="s">
        <v>202</v>
      </c>
      <c r="B81" s="152"/>
      <c r="C81" s="153" t="s">
        <v>203</v>
      </c>
      <c r="D81" s="154"/>
      <c r="E81" s="155"/>
      <c r="F81" s="154"/>
      <c r="G81" s="154"/>
      <c r="H81" s="154"/>
      <c r="I81" s="154"/>
      <c r="J81" s="156"/>
    </row>
    <row r="82" spans="1:10" ht="36.75">
      <c r="A82" s="291" t="s">
        <v>204</v>
      </c>
      <c r="B82" s="152"/>
      <c r="C82" s="153" t="s">
        <v>205</v>
      </c>
      <c r="D82" s="154"/>
      <c r="E82" s="155"/>
      <c r="F82" s="154"/>
      <c r="G82" s="154"/>
      <c r="H82" s="154"/>
      <c r="I82" s="154"/>
      <c r="J82" s="156"/>
    </row>
    <row r="83" spans="1:10" ht="23.25">
      <c r="A83" s="293" t="s">
        <v>206</v>
      </c>
      <c r="B83" s="152"/>
      <c r="C83" s="153" t="s">
        <v>207</v>
      </c>
      <c r="D83" s="154"/>
      <c r="E83" s="155"/>
      <c r="F83" s="154"/>
      <c r="G83" s="154"/>
      <c r="H83" s="154"/>
      <c r="I83" s="154"/>
      <c r="J83" s="156"/>
    </row>
    <row r="84" spans="1:10" ht="23.25">
      <c r="A84" s="293" t="s">
        <v>208</v>
      </c>
      <c r="B84" s="152"/>
      <c r="C84" s="153" t="s">
        <v>209</v>
      </c>
      <c r="D84" s="154"/>
      <c r="E84" s="155"/>
      <c r="F84" s="154"/>
      <c r="G84" s="154"/>
      <c r="H84" s="154"/>
      <c r="I84" s="154"/>
      <c r="J84" s="156"/>
    </row>
    <row r="85" spans="1:10" ht="36" customHeight="1">
      <c r="A85" s="293" t="s">
        <v>210</v>
      </c>
      <c r="B85" s="152"/>
      <c r="C85" s="153" t="s">
        <v>211</v>
      </c>
      <c r="D85" s="154">
        <f>D86+D87+D88+D89</f>
        <v>0</v>
      </c>
      <c r="E85" s="154">
        <f>E86+E87+E88+E89</f>
        <v>0</v>
      </c>
      <c r="F85" s="154"/>
      <c r="G85" s="154"/>
      <c r="H85" s="154"/>
      <c r="I85" s="101">
        <f>E85+G85</f>
        <v>0</v>
      </c>
      <c r="J85" s="102">
        <f>D85-I85</f>
        <v>0</v>
      </c>
    </row>
    <row r="86" spans="1:10" ht="23.25">
      <c r="A86" s="292" t="s">
        <v>32</v>
      </c>
      <c r="B86" s="158" t="s">
        <v>212</v>
      </c>
      <c r="C86" s="153"/>
      <c r="D86" s="154"/>
      <c r="E86" s="155"/>
      <c r="F86" s="154"/>
      <c r="G86" s="154"/>
      <c r="H86" s="154"/>
      <c r="I86" s="154"/>
      <c r="J86" s="156"/>
    </row>
    <row r="87" spans="1:10" ht="23.25">
      <c r="A87" s="292" t="s">
        <v>34</v>
      </c>
      <c r="B87" s="158" t="s">
        <v>213</v>
      </c>
      <c r="C87" s="153"/>
      <c r="D87" s="154"/>
      <c r="E87" s="155"/>
      <c r="F87" s="154"/>
      <c r="G87" s="154"/>
      <c r="H87" s="154"/>
      <c r="I87" s="154"/>
      <c r="J87" s="156"/>
    </row>
    <row r="88" spans="1:10" ht="15">
      <c r="A88" s="292" t="s">
        <v>35</v>
      </c>
      <c r="B88" s="158" t="s">
        <v>214</v>
      </c>
      <c r="C88" s="153"/>
      <c r="D88" s="154"/>
      <c r="E88" s="155"/>
      <c r="F88" s="154"/>
      <c r="G88" s="154"/>
      <c r="H88" s="154"/>
      <c r="I88" s="154"/>
      <c r="J88" s="156"/>
    </row>
    <row r="89" spans="1:10" ht="15">
      <c r="A89" s="292" t="s">
        <v>36</v>
      </c>
      <c r="B89" s="158" t="s">
        <v>215</v>
      </c>
      <c r="C89" s="153"/>
      <c r="D89" s="154"/>
      <c r="E89" s="155"/>
      <c r="F89" s="154"/>
      <c r="G89" s="154"/>
      <c r="H89" s="154"/>
      <c r="I89" s="154"/>
      <c r="J89" s="156"/>
    </row>
    <row r="90" spans="1:10" ht="34.5">
      <c r="A90" s="294" t="s">
        <v>21</v>
      </c>
      <c r="B90" s="159"/>
      <c r="C90" s="160">
        <v>244</v>
      </c>
      <c r="D90" s="161">
        <f>SUM(D91:D120)</f>
        <v>2918119.3599999994</v>
      </c>
      <c r="E90" s="161">
        <f>SUM(E91:E120)</f>
        <v>2918119.3599999994</v>
      </c>
      <c r="F90" s="161"/>
      <c r="G90" s="161"/>
      <c r="H90" s="161"/>
      <c r="I90" s="113">
        <f aca="true" t="shared" si="0" ref="I90:I120">E90+G90</f>
        <v>2918119.3599999994</v>
      </c>
      <c r="J90" s="114">
        <f aca="true" t="shared" si="1" ref="J90:J120">D90-I90</f>
        <v>0</v>
      </c>
    </row>
    <row r="91" spans="1:10" ht="15">
      <c r="A91" s="292" t="s">
        <v>23</v>
      </c>
      <c r="B91" s="158" t="s">
        <v>216</v>
      </c>
      <c r="C91" s="162"/>
      <c r="D91" s="163">
        <v>7500</v>
      </c>
      <c r="E91" s="164">
        <f>'КНИГА КРЕДИТОВ'!E46</f>
        <v>7500</v>
      </c>
      <c r="F91" s="163"/>
      <c r="G91" s="163"/>
      <c r="H91" s="163"/>
      <c r="I91" s="101">
        <f t="shared" si="0"/>
        <v>7500</v>
      </c>
      <c r="J91" s="102">
        <f t="shared" si="1"/>
        <v>0</v>
      </c>
    </row>
    <row r="92" spans="1:10" ht="15">
      <c r="A92" s="292" t="s">
        <v>24</v>
      </c>
      <c r="B92" s="158" t="s">
        <v>217</v>
      </c>
      <c r="C92" s="162"/>
      <c r="D92" s="163"/>
      <c r="E92" s="164">
        <f>'КНИГА КРЕДИТОВ'!F46</f>
        <v>0</v>
      </c>
      <c r="F92" s="163"/>
      <c r="G92" s="163"/>
      <c r="H92" s="163"/>
      <c r="I92" s="101">
        <f t="shared" si="0"/>
        <v>0</v>
      </c>
      <c r="J92" s="102">
        <f t="shared" si="1"/>
        <v>0</v>
      </c>
    </row>
    <row r="93" spans="1:10" ht="15">
      <c r="A93" s="292" t="s">
        <v>25</v>
      </c>
      <c r="B93" s="158" t="s">
        <v>218</v>
      </c>
      <c r="C93" s="162"/>
      <c r="D93" s="163">
        <v>164074.03</v>
      </c>
      <c r="E93" s="164">
        <f>'КНИГА КРЕДИТОВ'!G46</f>
        <v>164074.03</v>
      </c>
      <c r="F93" s="163"/>
      <c r="G93" s="163"/>
      <c r="H93" s="163"/>
      <c r="I93" s="101">
        <f t="shared" si="0"/>
        <v>164074.03</v>
      </c>
      <c r="J93" s="102">
        <f t="shared" si="1"/>
        <v>0</v>
      </c>
    </row>
    <row r="94" spans="1:10" ht="15">
      <c r="A94" s="292" t="s">
        <v>26</v>
      </c>
      <c r="B94" s="158" t="s">
        <v>219</v>
      </c>
      <c r="C94" s="162"/>
      <c r="D94" s="163">
        <v>850765.09</v>
      </c>
      <c r="E94" s="164">
        <f>'КНИГА КРЕДИТОВ'!H46</f>
        <v>850765.09</v>
      </c>
      <c r="F94" s="163"/>
      <c r="G94" s="163"/>
      <c r="H94" s="163"/>
      <c r="I94" s="101">
        <f t="shared" si="0"/>
        <v>850765.09</v>
      </c>
      <c r="J94" s="102">
        <f t="shared" si="1"/>
        <v>0</v>
      </c>
    </row>
    <row r="95" spans="1:10" ht="15">
      <c r="A95" s="292" t="s">
        <v>27</v>
      </c>
      <c r="B95" s="158" t="s">
        <v>220</v>
      </c>
      <c r="C95" s="162"/>
      <c r="D95" s="163"/>
      <c r="E95" s="164">
        <f>'КНИГА КРЕДИТОВ'!I46</f>
        <v>0</v>
      </c>
      <c r="F95" s="163"/>
      <c r="G95" s="163"/>
      <c r="H95" s="163"/>
      <c r="I95" s="101">
        <f t="shared" si="0"/>
        <v>0</v>
      </c>
      <c r="J95" s="102">
        <f t="shared" si="1"/>
        <v>0</v>
      </c>
    </row>
    <row r="96" spans="1:10" ht="23.25">
      <c r="A96" s="292" t="s">
        <v>28</v>
      </c>
      <c r="B96" s="158" t="s">
        <v>221</v>
      </c>
      <c r="C96" s="162"/>
      <c r="D96" s="163"/>
      <c r="E96" s="164">
        <f>'КНИГА КРЕДИТОВ'!J46</f>
        <v>0</v>
      </c>
      <c r="F96" s="163"/>
      <c r="G96" s="163"/>
      <c r="H96" s="163"/>
      <c r="I96" s="101">
        <f t="shared" si="0"/>
        <v>0</v>
      </c>
      <c r="J96" s="102">
        <f t="shared" si="1"/>
        <v>0</v>
      </c>
    </row>
    <row r="97" spans="1:10" ht="23.25">
      <c r="A97" s="292" t="s">
        <v>29</v>
      </c>
      <c r="B97" s="158" t="s">
        <v>130</v>
      </c>
      <c r="C97" s="162"/>
      <c r="D97" s="163">
        <v>3180</v>
      </c>
      <c r="E97" s="164">
        <f>'КНИГА КРЕДИТОВ'!K46</f>
        <v>3180</v>
      </c>
      <c r="F97" s="163"/>
      <c r="G97" s="163"/>
      <c r="H97" s="163"/>
      <c r="I97" s="101">
        <f t="shared" si="0"/>
        <v>3180</v>
      </c>
      <c r="J97" s="102">
        <f t="shared" si="1"/>
        <v>0</v>
      </c>
    </row>
    <row r="98" spans="1:10" ht="15">
      <c r="A98" s="292" t="s">
        <v>31</v>
      </c>
      <c r="B98" s="158" t="s">
        <v>222</v>
      </c>
      <c r="C98" s="162"/>
      <c r="D98" s="163"/>
      <c r="E98" s="164">
        <f>'КНИГА КРЕДИТОВ'!L46</f>
        <v>0</v>
      </c>
      <c r="F98" s="163"/>
      <c r="G98" s="163"/>
      <c r="H98" s="163"/>
      <c r="I98" s="101">
        <f t="shared" si="0"/>
        <v>0</v>
      </c>
      <c r="J98" s="102">
        <f t="shared" si="1"/>
        <v>0</v>
      </c>
    </row>
    <row r="99" spans="1:10" ht="23.25">
      <c r="A99" s="292" t="s">
        <v>33</v>
      </c>
      <c r="B99" s="158" t="s">
        <v>223</v>
      </c>
      <c r="C99" s="162"/>
      <c r="D99" s="163"/>
      <c r="E99" s="164">
        <f>'КНИГА КРЕДИТОВ'!N46</f>
        <v>0</v>
      </c>
      <c r="F99" s="163"/>
      <c r="G99" s="163"/>
      <c r="H99" s="163"/>
      <c r="I99" s="101">
        <f t="shared" si="0"/>
        <v>0</v>
      </c>
      <c r="J99" s="102">
        <f t="shared" si="1"/>
        <v>0</v>
      </c>
    </row>
    <row r="100" spans="1:10" ht="23.25">
      <c r="A100" s="292" t="s">
        <v>34</v>
      </c>
      <c r="B100" s="158" t="s">
        <v>213</v>
      </c>
      <c r="C100" s="162"/>
      <c r="D100" s="163">
        <v>263877.31</v>
      </c>
      <c r="E100" s="164">
        <f>'КНИГА КРЕДИТОВ'!O46</f>
        <v>263877.31</v>
      </c>
      <c r="F100" s="163"/>
      <c r="G100" s="163"/>
      <c r="H100" s="163"/>
      <c r="I100" s="101">
        <f t="shared" si="0"/>
        <v>263877.31</v>
      </c>
      <c r="J100" s="102">
        <f t="shared" si="1"/>
        <v>0</v>
      </c>
    </row>
    <row r="101" spans="1:10" ht="15">
      <c r="A101" s="292" t="s">
        <v>35</v>
      </c>
      <c r="B101" s="158" t="s">
        <v>214</v>
      </c>
      <c r="C101" s="162"/>
      <c r="D101" s="163">
        <v>126051.2</v>
      </c>
      <c r="E101" s="164">
        <f>'КНИГА КРЕДИТОВ'!P46</f>
        <v>126051.20000000001</v>
      </c>
      <c r="F101" s="163"/>
      <c r="G101" s="163"/>
      <c r="H101" s="163"/>
      <c r="I101" s="101">
        <f t="shared" si="0"/>
        <v>126051.20000000001</v>
      </c>
      <c r="J101" s="102">
        <f t="shared" si="1"/>
        <v>0</v>
      </c>
    </row>
    <row r="102" spans="1:10" ht="15">
      <c r="A102" s="292" t="s">
        <v>35</v>
      </c>
      <c r="B102" s="158" t="s">
        <v>356</v>
      </c>
      <c r="C102" s="162"/>
      <c r="D102" s="163">
        <v>56669.7</v>
      </c>
      <c r="E102" s="164">
        <f>'КНИГА КРЕДИТОВ'!Q46</f>
        <v>56669.7</v>
      </c>
      <c r="F102" s="163"/>
      <c r="G102" s="163"/>
      <c r="H102" s="163"/>
      <c r="I102" s="101">
        <f>E102+G102</f>
        <v>56669.7</v>
      </c>
      <c r="J102" s="102">
        <f>D102-I102</f>
        <v>0</v>
      </c>
    </row>
    <row r="103" spans="1:10" ht="15">
      <c r="A103" s="292" t="s">
        <v>36</v>
      </c>
      <c r="B103" s="158" t="s">
        <v>215</v>
      </c>
      <c r="C103" s="162"/>
      <c r="D103" s="163"/>
      <c r="E103" s="164"/>
      <c r="F103" s="163"/>
      <c r="G103" s="163"/>
      <c r="H103" s="163"/>
      <c r="I103" s="101">
        <f t="shared" si="0"/>
        <v>0</v>
      </c>
      <c r="J103" s="102">
        <f t="shared" si="1"/>
        <v>0</v>
      </c>
    </row>
    <row r="104" spans="1:10" ht="23.25">
      <c r="A104" s="292" t="s">
        <v>37</v>
      </c>
      <c r="B104" s="158" t="s">
        <v>224</v>
      </c>
      <c r="C104" s="162"/>
      <c r="D104" s="163">
        <v>7300</v>
      </c>
      <c r="E104" s="164">
        <f>'КНИГА КРЕДИТОВ'!V46</f>
        <v>7300</v>
      </c>
      <c r="F104" s="163"/>
      <c r="G104" s="163"/>
      <c r="H104" s="163"/>
      <c r="I104" s="101">
        <f t="shared" si="0"/>
        <v>7300</v>
      </c>
      <c r="J104" s="102">
        <f t="shared" si="1"/>
        <v>0</v>
      </c>
    </row>
    <row r="105" spans="1:10" ht="23.25">
      <c r="A105" s="292" t="s">
        <v>38</v>
      </c>
      <c r="B105" s="158" t="s">
        <v>225</v>
      </c>
      <c r="C105" s="162"/>
      <c r="D105" s="163">
        <v>86301.05</v>
      </c>
      <c r="E105" s="164">
        <f>'КНИГА КРЕДИТОВ'!W46</f>
        <v>86301.04999999999</v>
      </c>
      <c r="F105" s="163"/>
      <c r="G105" s="163"/>
      <c r="H105" s="163"/>
      <c r="I105" s="101">
        <f t="shared" si="0"/>
        <v>86301.04999999999</v>
      </c>
      <c r="J105" s="102">
        <f t="shared" si="1"/>
        <v>0</v>
      </c>
    </row>
    <row r="106" spans="1:10" ht="23.25">
      <c r="A106" s="292" t="s">
        <v>39</v>
      </c>
      <c r="B106" s="158" t="s">
        <v>226</v>
      </c>
      <c r="C106" s="162"/>
      <c r="D106" s="163">
        <v>274700.04</v>
      </c>
      <c r="E106" s="164">
        <f>'КНИГА КРЕДИТОВ'!X46</f>
        <v>274700.04000000004</v>
      </c>
      <c r="F106" s="163"/>
      <c r="G106" s="163"/>
      <c r="H106" s="163"/>
      <c r="I106" s="101">
        <f t="shared" si="0"/>
        <v>274700.04000000004</v>
      </c>
      <c r="J106" s="102">
        <f t="shared" si="1"/>
        <v>0</v>
      </c>
    </row>
    <row r="107" spans="1:10" ht="23.25">
      <c r="A107" s="292" t="s">
        <v>40</v>
      </c>
      <c r="B107" s="158" t="s">
        <v>227</v>
      </c>
      <c r="C107" s="162"/>
      <c r="D107" s="163">
        <v>116785.97</v>
      </c>
      <c r="E107" s="164">
        <f>'КНИГА КРЕДИТОВ'!Y46</f>
        <v>116785.97</v>
      </c>
      <c r="F107" s="163"/>
      <c r="G107" s="163"/>
      <c r="H107" s="163"/>
      <c r="I107" s="101">
        <f t="shared" si="0"/>
        <v>116785.97</v>
      </c>
      <c r="J107" s="102">
        <f t="shared" si="1"/>
        <v>0</v>
      </c>
    </row>
    <row r="108" spans="1:10" ht="15">
      <c r="A108" s="292" t="s">
        <v>23</v>
      </c>
      <c r="B108" s="158" t="s">
        <v>44</v>
      </c>
      <c r="C108" s="162"/>
      <c r="D108" s="163">
        <v>62988.86</v>
      </c>
      <c r="E108" s="164">
        <f>'КНИГА КРЕДИТОВ'!AG46</f>
        <v>62988.86</v>
      </c>
      <c r="F108" s="163"/>
      <c r="G108" s="163"/>
      <c r="H108" s="163"/>
      <c r="I108" s="101">
        <f t="shared" si="0"/>
        <v>62988.86</v>
      </c>
      <c r="J108" s="102">
        <f t="shared" si="1"/>
        <v>0</v>
      </c>
    </row>
    <row r="109" spans="1:10" ht="15">
      <c r="A109" s="292" t="s">
        <v>24</v>
      </c>
      <c r="B109" s="158" t="s">
        <v>228</v>
      </c>
      <c r="C109" s="162"/>
      <c r="D109" s="163"/>
      <c r="E109" s="164"/>
      <c r="F109" s="163"/>
      <c r="G109" s="163"/>
      <c r="H109" s="163"/>
      <c r="I109" s="101">
        <f t="shared" si="0"/>
        <v>0</v>
      </c>
      <c r="J109" s="102">
        <f t="shared" si="1"/>
        <v>0</v>
      </c>
    </row>
    <row r="110" spans="1:10" ht="23.25">
      <c r="A110" s="292" t="s">
        <v>33</v>
      </c>
      <c r="B110" s="158" t="s">
        <v>229</v>
      </c>
      <c r="C110" s="162"/>
      <c r="D110" s="163"/>
      <c r="E110" s="164"/>
      <c r="F110" s="163"/>
      <c r="G110" s="163"/>
      <c r="H110" s="163"/>
      <c r="I110" s="101">
        <f t="shared" si="0"/>
        <v>0</v>
      </c>
      <c r="J110" s="102">
        <f t="shared" si="1"/>
        <v>0</v>
      </c>
    </row>
    <row r="111" spans="1:10" ht="23.25">
      <c r="A111" s="292" t="s">
        <v>34</v>
      </c>
      <c r="B111" s="158" t="s">
        <v>45</v>
      </c>
      <c r="C111" s="162"/>
      <c r="D111" s="163">
        <v>26210</v>
      </c>
      <c r="E111" s="164">
        <f>'КНИГА КРЕДИТОВ'!AH46</f>
        <v>26210</v>
      </c>
      <c r="F111" s="163"/>
      <c r="G111" s="163"/>
      <c r="H111" s="163"/>
      <c r="I111" s="101">
        <f t="shared" si="0"/>
        <v>26210</v>
      </c>
      <c r="J111" s="102">
        <f t="shared" si="1"/>
        <v>0</v>
      </c>
    </row>
    <row r="112" spans="1:10" ht="15">
      <c r="A112" s="292" t="s">
        <v>35</v>
      </c>
      <c r="B112" s="158" t="s">
        <v>46</v>
      </c>
      <c r="C112" s="162"/>
      <c r="D112" s="163">
        <v>482744.01</v>
      </c>
      <c r="E112" s="164">
        <f>'КНИГА КРЕДИТОВ'!AI46</f>
        <v>482744.01</v>
      </c>
      <c r="F112" s="163"/>
      <c r="G112" s="163"/>
      <c r="H112" s="163"/>
      <c r="I112" s="101">
        <f t="shared" si="0"/>
        <v>482744.01</v>
      </c>
      <c r="J112" s="102">
        <f t="shared" si="1"/>
        <v>0</v>
      </c>
    </row>
    <row r="113" spans="1:10" ht="23.25">
      <c r="A113" s="292" t="s">
        <v>37</v>
      </c>
      <c r="B113" s="158" t="s">
        <v>48</v>
      </c>
      <c r="C113" s="162"/>
      <c r="D113" s="163">
        <v>297746.8</v>
      </c>
      <c r="E113" s="164">
        <f>'КНИГА КРЕДИТОВ'!AJ46</f>
        <v>297746.8</v>
      </c>
      <c r="F113" s="163"/>
      <c r="G113" s="163"/>
      <c r="H113" s="163"/>
      <c r="I113" s="101">
        <f t="shared" si="0"/>
        <v>297746.8</v>
      </c>
      <c r="J113" s="102">
        <f t="shared" si="1"/>
        <v>0</v>
      </c>
    </row>
    <row r="114" spans="1:10" ht="23.25">
      <c r="A114" s="292" t="s">
        <v>38</v>
      </c>
      <c r="B114" s="158" t="s">
        <v>230</v>
      </c>
      <c r="C114" s="162"/>
      <c r="D114" s="163"/>
      <c r="E114" s="164"/>
      <c r="F114" s="163"/>
      <c r="G114" s="163"/>
      <c r="H114" s="163"/>
      <c r="I114" s="101">
        <f t="shared" si="0"/>
        <v>0</v>
      </c>
      <c r="J114" s="102">
        <f t="shared" si="1"/>
        <v>0</v>
      </c>
    </row>
    <row r="115" spans="1:10" ht="23.25">
      <c r="A115" s="292" t="s">
        <v>39</v>
      </c>
      <c r="B115" s="158" t="s">
        <v>231</v>
      </c>
      <c r="C115" s="162"/>
      <c r="D115" s="163"/>
      <c r="E115" s="164"/>
      <c r="F115" s="163"/>
      <c r="G115" s="163"/>
      <c r="H115" s="163"/>
      <c r="I115" s="101">
        <f t="shared" si="0"/>
        <v>0</v>
      </c>
      <c r="J115" s="102">
        <f t="shared" si="1"/>
        <v>0</v>
      </c>
    </row>
    <row r="116" spans="1:10" ht="23.25">
      <c r="A116" s="292" t="s">
        <v>40</v>
      </c>
      <c r="B116" s="158" t="s">
        <v>47</v>
      </c>
      <c r="C116" s="162"/>
      <c r="D116" s="163">
        <v>91225.3</v>
      </c>
      <c r="E116" s="164">
        <f>'КНИГА КРЕДИТОВ'!AK46</f>
        <v>91225.3</v>
      </c>
      <c r="F116" s="163"/>
      <c r="G116" s="163"/>
      <c r="H116" s="163"/>
      <c r="I116" s="101">
        <f t="shared" si="0"/>
        <v>91225.3</v>
      </c>
      <c r="J116" s="102">
        <f t="shared" si="1"/>
        <v>0</v>
      </c>
    </row>
    <row r="117" spans="1:10" ht="15">
      <c r="A117" s="292" t="s">
        <v>54</v>
      </c>
      <c r="B117" s="158" t="s">
        <v>232</v>
      </c>
      <c r="C117" s="162"/>
      <c r="D117" s="163"/>
      <c r="E117" s="164"/>
      <c r="F117" s="163"/>
      <c r="G117" s="163"/>
      <c r="H117" s="163"/>
      <c r="I117" s="101">
        <f t="shared" si="0"/>
        <v>0</v>
      </c>
      <c r="J117" s="102">
        <f t="shared" si="1"/>
        <v>0</v>
      </c>
    </row>
    <row r="118" spans="1:10" ht="23.25">
      <c r="A118" s="292" t="s">
        <v>55</v>
      </c>
      <c r="B118" s="158" t="s">
        <v>233</v>
      </c>
      <c r="C118" s="162"/>
      <c r="D118" s="163"/>
      <c r="E118" s="164"/>
      <c r="F118" s="163"/>
      <c r="G118" s="163"/>
      <c r="H118" s="163"/>
      <c r="I118" s="101">
        <f t="shared" si="0"/>
        <v>0</v>
      </c>
      <c r="J118" s="102">
        <f t="shared" si="1"/>
        <v>0</v>
      </c>
    </row>
    <row r="119" spans="1:10" ht="15">
      <c r="A119" s="292" t="s">
        <v>56</v>
      </c>
      <c r="B119" s="158" t="s">
        <v>234</v>
      </c>
      <c r="C119" s="162"/>
      <c r="D119" s="163"/>
      <c r="E119" s="164"/>
      <c r="F119" s="163"/>
      <c r="G119" s="163"/>
      <c r="H119" s="163"/>
      <c r="I119" s="101">
        <f t="shared" si="0"/>
        <v>0</v>
      </c>
      <c r="J119" s="102">
        <f t="shared" si="1"/>
        <v>0</v>
      </c>
    </row>
    <row r="120" spans="1:10" ht="15">
      <c r="A120" s="292" t="s">
        <v>235</v>
      </c>
      <c r="B120" s="158" t="s">
        <v>236</v>
      </c>
      <c r="C120" s="162"/>
      <c r="D120" s="163"/>
      <c r="E120" s="164"/>
      <c r="F120" s="163"/>
      <c r="G120" s="163"/>
      <c r="H120" s="163"/>
      <c r="I120" s="101">
        <f t="shared" si="0"/>
        <v>0</v>
      </c>
      <c r="J120" s="102">
        <f t="shared" si="1"/>
        <v>0</v>
      </c>
    </row>
    <row r="121" spans="1:10" ht="45.75">
      <c r="A121" s="293" t="s">
        <v>237</v>
      </c>
      <c r="B121" s="152"/>
      <c r="C121" s="153">
        <v>245</v>
      </c>
      <c r="D121" s="154"/>
      <c r="E121" s="155"/>
      <c r="F121" s="154"/>
      <c r="G121" s="154"/>
      <c r="H121" s="154"/>
      <c r="I121" s="154"/>
      <c r="J121" s="156"/>
    </row>
    <row r="122" spans="1:10" ht="24.75">
      <c r="A122" s="286" t="s">
        <v>238</v>
      </c>
      <c r="B122" s="165"/>
      <c r="C122" s="166">
        <v>300</v>
      </c>
      <c r="D122" s="113"/>
      <c r="E122" s="112"/>
      <c r="F122" s="113"/>
      <c r="G122" s="113"/>
      <c r="H122" s="113"/>
      <c r="I122" s="113"/>
      <c r="J122" s="114"/>
    </row>
    <row r="123" spans="1:10" ht="36.75">
      <c r="A123" s="287" t="s">
        <v>239</v>
      </c>
      <c r="B123" s="138"/>
      <c r="C123" s="141" t="s">
        <v>240</v>
      </c>
      <c r="D123" s="101"/>
      <c r="E123" s="100"/>
      <c r="F123" s="101"/>
      <c r="G123" s="101"/>
      <c r="H123" s="101"/>
      <c r="I123" s="101"/>
      <c r="J123" s="102"/>
    </row>
    <row r="124" spans="1:10" ht="34.5">
      <c r="A124" s="295" t="s">
        <v>241</v>
      </c>
      <c r="B124" s="138"/>
      <c r="C124" s="141" t="s">
        <v>242</v>
      </c>
      <c r="D124" s="101"/>
      <c r="E124" s="100"/>
      <c r="F124" s="101"/>
      <c r="G124" s="101"/>
      <c r="H124" s="101"/>
      <c r="I124" s="101"/>
      <c r="J124" s="102"/>
    </row>
    <row r="125" spans="1:10" ht="23.25">
      <c r="A125" s="295" t="s">
        <v>243</v>
      </c>
      <c r="B125" s="138"/>
      <c r="C125" s="141" t="s">
        <v>244</v>
      </c>
      <c r="D125" s="101"/>
      <c r="E125" s="100"/>
      <c r="F125" s="101"/>
      <c r="G125" s="101"/>
      <c r="H125" s="101"/>
      <c r="I125" s="101"/>
      <c r="J125" s="102"/>
    </row>
    <row r="126" spans="1:10" ht="15">
      <c r="A126" s="295" t="s">
        <v>245</v>
      </c>
      <c r="B126" s="138"/>
      <c r="C126" s="141" t="s">
        <v>246</v>
      </c>
      <c r="D126" s="101"/>
      <c r="E126" s="100"/>
      <c r="F126" s="101"/>
      <c r="G126" s="101"/>
      <c r="H126" s="101"/>
      <c r="I126" s="101"/>
      <c r="J126" s="102"/>
    </row>
    <row r="127" spans="1:10" ht="15">
      <c r="A127" s="295" t="s">
        <v>247</v>
      </c>
      <c r="B127" s="138"/>
      <c r="C127" s="141" t="s">
        <v>248</v>
      </c>
      <c r="D127" s="101"/>
      <c r="E127" s="100"/>
      <c r="F127" s="101"/>
      <c r="G127" s="101"/>
      <c r="H127" s="101"/>
      <c r="I127" s="101"/>
      <c r="J127" s="102"/>
    </row>
    <row r="128" spans="1:10" ht="15.75" thickBot="1">
      <c r="A128" s="295" t="s">
        <v>249</v>
      </c>
      <c r="B128" s="167"/>
      <c r="C128" s="168" t="s">
        <v>250</v>
      </c>
      <c r="D128" s="169"/>
      <c r="E128" s="170"/>
      <c r="F128" s="169"/>
      <c r="G128" s="169"/>
      <c r="H128" s="169"/>
      <c r="I128" s="169"/>
      <c r="J128" s="171"/>
    </row>
    <row r="129" spans="1:10" ht="15">
      <c r="A129" s="193"/>
      <c r="B129" s="148"/>
      <c r="C129" s="148"/>
      <c r="D129" s="148"/>
      <c r="E129" s="148"/>
      <c r="F129" s="148"/>
      <c r="G129" s="148"/>
      <c r="H129" s="148"/>
      <c r="I129" s="148"/>
      <c r="J129" s="148"/>
    </row>
    <row r="130" spans="1:10" ht="15">
      <c r="A130" s="283"/>
      <c r="B130" s="119"/>
      <c r="C130" s="119"/>
      <c r="D130" s="84"/>
      <c r="E130" s="79"/>
      <c r="F130" s="80" t="s">
        <v>107</v>
      </c>
      <c r="G130" s="80"/>
      <c r="H130" s="81"/>
      <c r="I130" s="82"/>
      <c r="J130" s="120"/>
    </row>
    <row r="131" spans="1:10" ht="15">
      <c r="A131" s="276" t="s">
        <v>109</v>
      </c>
      <c r="B131" s="77" t="s">
        <v>104</v>
      </c>
      <c r="C131" s="77" t="s">
        <v>105</v>
      </c>
      <c r="D131" s="78" t="s">
        <v>106</v>
      </c>
      <c r="E131" s="84" t="s">
        <v>113</v>
      </c>
      <c r="F131" s="85" t="s">
        <v>113</v>
      </c>
      <c r="G131" s="86" t="s">
        <v>113</v>
      </c>
      <c r="H131" s="86"/>
      <c r="I131" s="121"/>
      <c r="J131" s="83" t="s">
        <v>108</v>
      </c>
    </row>
    <row r="132" spans="1:10" ht="15">
      <c r="A132" s="275"/>
      <c r="B132" s="77" t="s">
        <v>110</v>
      </c>
      <c r="C132" s="77" t="s">
        <v>111</v>
      </c>
      <c r="D132" s="78" t="s">
        <v>112</v>
      </c>
      <c r="E132" s="87" t="s">
        <v>118</v>
      </c>
      <c r="F132" s="78" t="s">
        <v>119</v>
      </c>
      <c r="G132" s="78" t="s">
        <v>120</v>
      </c>
      <c r="H132" s="78" t="s">
        <v>114</v>
      </c>
      <c r="I132" s="78" t="s">
        <v>66</v>
      </c>
      <c r="J132" s="83" t="s">
        <v>112</v>
      </c>
    </row>
    <row r="133" spans="1:10" ht="15">
      <c r="A133" s="284"/>
      <c r="B133" s="122" t="s">
        <v>115</v>
      </c>
      <c r="C133" s="122" t="s">
        <v>162</v>
      </c>
      <c r="D133" s="123" t="s">
        <v>117</v>
      </c>
      <c r="E133" s="124" t="s">
        <v>122</v>
      </c>
      <c r="F133" s="123" t="s">
        <v>122</v>
      </c>
      <c r="G133" s="123" t="s">
        <v>123</v>
      </c>
      <c r="H133" s="123" t="s">
        <v>121</v>
      </c>
      <c r="I133" s="123"/>
      <c r="J133" s="125" t="s">
        <v>117</v>
      </c>
    </row>
    <row r="134" spans="1:10" ht="15.75" thickBot="1">
      <c r="A134" s="277">
        <v>1</v>
      </c>
      <c r="B134" s="88">
        <v>2</v>
      </c>
      <c r="C134" s="88">
        <v>3</v>
      </c>
      <c r="D134" s="89" t="s">
        <v>124</v>
      </c>
      <c r="E134" s="90" t="s">
        <v>125</v>
      </c>
      <c r="F134" s="89" t="s">
        <v>126</v>
      </c>
      <c r="G134" s="89" t="s">
        <v>127</v>
      </c>
      <c r="H134" s="89" t="s">
        <v>128</v>
      </c>
      <c r="I134" s="89" t="s">
        <v>129</v>
      </c>
      <c r="J134" s="91" t="s">
        <v>130</v>
      </c>
    </row>
    <row r="135" spans="1:10" ht="36.75">
      <c r="A135" s="286" t="s">
        <v>251</v>
      </c>
      <c r="B135" s="172"/>
      <c r="C135" s="173" t="s">
        <v>252</v>
      </c>
      <c r="D135" s="151"/>
      <c r="E135" s="174"/>
      <c r="F135" s="151"/>
      <c r="G135" s="151"/>
      <c r="H135" s="151"/>
      <c r="I135" s="151"/>
      <c r="J135" s="175"/>
    </row>
    <row r="136" spans="1:10" ht="15">
      <c r="A136" s="287" t="s">
        <v>253</v>
      </c>
      <c r="B136" s="138"/>
      <c r="C136" s="176">
        <v>410</v>
      </c>
      <c r="D136" s="101"/>
      <c r="E136" s="100"/>
      <c r="F136" s="101"/>
      <c r="G136" s="101"/>
      <c r="H136" s="101"/>
      <c r="I136" s="101"/>
      <c r="J136" s="102"/>
    </row>
    <row r="137" spans="1:10" ht="34.5">
      <c r="A137" s="295" t="s">
        <v>254</v>
      </c>
      <c r="B137" s="138"/>
      <c r="C137" s="176" t="s">
        <v>255</v>
      </c>
      <c r="D137" s="101"/>
      <c r="E137" s="100"/>
      <c r="F137" s="101"/>
      <c r="G137" s="101"/>
      <c r="H137" s="101"/>
      <c r="I137" s="101"/>
      <c r="J137" s="102"/>
    </row>
    <row r="138" spans="1:10" ht="15">
      <c r="A138" s="296" t="s">
        <v>256</v>
      </c>
      <c r="B138" s="177"/>
      <c r="C138" s="176" t="s">
        <v>257</v>
      </c>
      <c r="D138" s="178">
        <f>D139+D141</f>
        <v>469927.38</v>
      </c>
      <c r="E138" s="178">
        <f>E139+E141</f>
        <v>469927.38</v>
      </c>
      <c r="F138" s="178"/>
      <c r="G138" s="178"/>
      <c r="H138" s="178"/>
      <c r="I138" s="179">
        <f>E138+G138</f>
        <v>469927.38</v>
      </c>
      <c r="J138" s="179">
        <f>D138-I138</f>
        <v>0</v>
      </c>
    </row>
    <row r="139" spans="1:10" ht="15">
      <c r="A139" s="287" t="s">
        <v>258</v>
      </c>
      <c r="B139" s="177"/>
      <c r="C139" s="176" t="s">
        <v>259</v>
      </c>
      <c r="D139" s="178"/>
      <c r="E139" s="178"/>
      <c r="F139" s="178"/>
      <c r="G139" s="178"/>
      <c r="H139" s="178"/>
      <c r="I139" s="178"/>
      <c r="J139" s="180"/>
    </row>
    <row r="140" spans="1:10" ht="68.25">
      <c r="A140" s="295" t="s">
        <v>260</v>
      </c>
      <c r="B140" s="177"/>
      <c r="C140" s="176" t="s">
        <v>261</v>
      </c>
      <c r="D140" s="178"/>
      <c r="E140" s="178"/>
      <c r="F140" s="178"/>
      <c r="G140" s="178"/>
      <c r="H140" s="178"/>
      <c r="I140" s="178"/>
      <c r="J140" s="180"/>
    </row>
    <row r="141" spans="1:10" ht="15">
      <c r="A141" s="287" t="s">
        <v>262</v>
      </c>
      <c r="B141" s="177"/>
      <c r="C141" s="176" t="s">
        <v>263</v>
      </c>
      <c r="D141" s="178">
        <f>D142+D145+D148</f>
        <v>469927.38</v>
      </c>
      <c r="E141" s="178">
        <f>E142+E145+E148</f>
        <v>469927.38</v>
      </c>
      <c r="F141" s="178"/>
      <c r="G141" s="178"/>
      <c r="H141" s="178"/>
      <c r="I141" s="179">
        <f aca="true" t="shared" si="2" ref="I141:I150">E141+G141</f>
        <v>469927.38</v>
      </c>
      <c r="J141" s="179">
        <f aca="true" t="shared" si="3" ref="J141:J150">D141-I141</f>
        <v>0</v>
      </c>
    </row>
    <row r="142" spans="1:10" ht="23.25">
      <c r="A142" s="295" t="s">
        <v>58</v>
      </c>
      <c r="B142" s="177"/>
      <c r="C142" s="176" t="s">
        <v>264</v>
      </c>
      <c r="D142" s="181">
        <v>462457.57</v>
      </c>
      <c r="E142" s="181">
        <f>'КНИГА КРЕДИТОВ'!R46</f>
        <v>462457.57</v>
      </c>
      <c r="F142" s="181"/>
      <c r="G142" s="181"/>
      <c r="H142" s="181"/>
      <c r="I142" s="179">
        <f t="shared" si="2"/>
        <v>462457.57</v>
      </c>
      <c r="J142" s="179">
        <f t="shared" si="3"/>
        <v>0</v>
      </c>
    </row>
    <row r="143" spans="1:10" ht="15">
      <c r="A143" s="295" t="s">
        <v>36</v>
      </c>
      <c r="B143" s="177">
        <v>29</v>
      </c>
      <c r="C143" s="176"/>
      <c r="D143" s="178"/>
      <c r="E143" s="178"/>
      <c r="F143" s="178"/>
      <c r="G143" s="178"/>
      <c r="H143" s="178"/>
      <c r="I143" s="101">
        <f t="shared" si="2"/>
        <v>0</v>
      </c>
      <c r="J143" s="102">
        <f t="shared" si="3"/>
        <v>0</v>
      </c>
    </row>
    <row r="144" spans="1:10" ht="15">
      <c r="A144" s="295" t="s">
        <v>36</v>
      </c>
      <c r="B144" s="177" t="s">
        <v>265</v>
      </c>
      <c r="C144" s="176"/>
      <c r="D144" s="178"/>
      <c r="E144" s="178"/>
      <c r="F144" s="178"/>
      <c r="G144" s="178"/>
      <c r="H144" s="178"/>
      <c r="I144" s="101">
        <f t="shared" si="2"/>
        <v>0</v>
      </c>
      <c r="J144" s="102">
        <f t="shared" si="3"/>
        <v>0</v>
      </c>
    </row>
    <row r="145" spans="1:10" ht="15">
      <c r="A145" s="295" t="s">
        <v>266</v>
      </c>
      <c r="B145" s="177"/>
      <c r="C145" s="176" t="s">
        <v>267</v>
      </c>
      <c r="D145" s="181">
        <v>6628.96</v>
      </c>
      <c r="E145" s="181">
        <f>'КНИГА КРЕДИТОВ'!S46</f>
        <v>6628.96</v>
      </c>
      <c r="F145" s="181"/>
      <c r="G145" s="181"/>
      <c r="H145" s="181"/>
      <c r="I145" s="179">
        <f t="shared" si="2"/>
        <v>6628.96</v>
      </c>
      <c r="J145" s="179">
        <f t="shared" si="3"/>
        <v>0</v>
      </c>
    </row>
    <row r="146" spans="1:10" ht="15">
      <c r="A146" s="295" t="s">
        <v>36</v>
      </c>
      <c r="B146" s="177">
        <v>29</v>
      </c>
      <c r="C146" s="176"/>
      <c r="D146" s="178"/>
      <c r="E146" s="178"/>
      <c r="F146" s="178"/>
      <c r="G146" s="178"/>
      <c r="H146" s="178"/>
      <c r="I146" s="101">
        <f t="shared" si="2"/>
        <v>0</v>
      </c>
      <c r="J146" s="102">
        <f t="shared" si="3"/>
        <v>0</v>
      </c>
    </row>
    <row r="147" spans="1:10" ht="15">
      <c r="A147" s="295" t="s">
        <v>36</v>
      </c>
      <c r="B147" s="177" t="s">
        <v>265</v>
      </c>
      <c r="C147" s="176"/>
      <c r="D147" s="178"/>
      <c r="E147" s="178"/>
      <c r="F147" s="178"/>
      <c r="G147" s="178"/>
      <c r="H147" s="178"/>
      <c r="I147" s="101">
        <f t="shared" si="2"/>
        <v>0</v>
      </c>
      <c r="J147" s="102">
        <f t="shared" si="3"/>
        <v>0</v>
      </c>
    </row>
    <row r="148" spans="1:10" ht="15">
      <c r="A148" s="295" t="s">
        <v>60</v>
      </c>
      <c r="B148" s="182"/>
      <c r="C148" s="183">
        <v>853</v>
      </c>
      <c r="D148" s="181">
        <v>840.85</v>
      </c>
      <c r="E148" s="181">
        <f>'КНИГА КРЕДИТОВ'!T46+'КНИГА КРЕДИТОВ'!U46</f>
        <v>840.85</v>
      </c>
      <c r="F148" s="181"/>
      <c r="G148" s="181"/>
      <c r="H148" s="181"/>
      <c r="I148" s="179">
        <f t="shared" si="2"/>
        <v>840.85</v>
      </c>
      <c r="J148" s="179">
        <f t="shared" si="3"/>
        <v>0</v>
      </c>
    </row>
    <row r="149" spans="1:10" ht="15">
      <c r="A149" s="289" t="s">
        <v>36</v>
      </c>
      <c r="B149" s="158" t="s">
        <v>215</v>
      </c>
      <c r="C149" s="183"/>
      <c r="D149" s="178"/>
      <c r="E149" s="178"/>
      <c r="F149" s="178"/>
      <c r="G149" s="178"/>
      <c r="H149" s="178"/>
      <c r="I149" s="101">
        <f t="shared" si="2"/>
        <v>0</v>
      </c>
      <c r="J149" s="102">
        <f t="shared" si="3"/>
        <v>0</v>
      </c>
    </row>
    <row r="150" spans="1:10" ht="15">
      <c r="A150" s="289" t="s">
        <v>36</v>
      </c>
      <c r="B150" s="158" t="s">
        <v>265</v>
      </c>
      <c r="C150" s="183"/>
      <c r="D150" s="178"/>
      <c r="E150" s="178"/>
      <c r="F150" s="178"/>
      <c r="G150" s="178"/>
      <c r="H150" s="178"/>
      <c r="I150" s="101">
        <f t="shared" si="2"/>
        <v>0</v>
      </c>
      <c r="J150" s="102">
        <f t="shared" si="3"/>
        <v>0</v>
      </c>
    </row>
    <row r="151" spans="1:10" ht="36.75">
      <c r="A151" s="287" t="s">
        <v>268</v>
      </c>
      <c r="B151" s="177"/>
      <c r="C151" s="176" t="s">
        <v>269</v>
      </c>
      <c r="D151" s="178"/>
      <c r="E151" s="178"/>
      <c r="F151" s="178"/>
      <c r="G151" s="178"/>
      <c r="H151" s="178"/>
      <c r="I151" s="178"/>
      <c r="J151" s="180"/>
    </row>
    <row r="152" spans="1:10" ht="15">
      <c r="A152" s="295" t="s">
        <v>270</v>
      </c>
      <c r="B152" s="177"/>
      <c r="C152" s="176" t="s">
        <v>271</v>
      </c>
      <c r="D152" s="178"/>
      <c r="E152" s="178"/>
      <c r="F152" s="178"/>
      <c r="G152" s="178"/>
      <c r="H152" s="178"/>
      <c r="I152" s="178"/>
      <c r="J152" s="180"/>
    </row>
    <row r="153" spans="1:10" ht="35.25" thickBot="1">
      <c r="A153" s="295" t="s">
        <v>272</v>
      </c>
      <c r="B153" s="184"/>
      <c r="C153" s="185">
        <v>863</v>
      </c>
      <c r="D153" s="186"/>
      <c r="E153" s="186"/>
      <c r="F153" s="186"/>
      <c r="G153" s="186"/>
      <c r="H153" s="186"/>
      <c r="I153" s="186"/>
      <c r="J153" s="187"/>
    </row>
    <row r="154" spans="1:10" ht="15.75" thickBot="1">
      <c r="A154" s="188" t="s">
        <v>273</v>
      </c>
      <c r="B154" s="189">
        <v>450</v>
      </c>
      <c r="C154" s="189" t="s">
        <v>148</v>
      </c>
      <c r="D154" s="190">
        <f>D22-D47</f>
        <v>0</v>
      </c>
      <c r="E154" s="190">
        <f>E22-E47</f>
        <v>0</v>
      </c>
      <c r="F154" s="191"/>
      <c r="G154" s="191"/>
      <c r="H154" s="191"/>
      <c r="I154" s="190">
        <f>I22-I47</f>
        <v>0</v>
      </c>
      <c r="J154" s="192" t="s">
        <v>148</v>
      </c>
    </row>
    <row r="155" spans="1:10" ht="15">
      <c r="A155" s="340" t="s">
        <v>274</v>
      </c>
      <c r="B155" s="327"/>
      <c r="C155" s="327"/>
      <c r="D155" s="327"/>
      <c r="E155" s="327"/>
      <c r="F155" s="327"/>
      <c r="G155" s="148"/>
      <c r="H155" s="148"/>
      <c r="I155" s="148"/>
      <c r="J155" s="148"/>
    </row>
    <row r="156" spans="1:10" ht="15">
      <c r="A156" s="271"/>
      <c r="B156" s="71" t="s">
        <v>275</v>
      </c>
      <c r="C156" s="71"/>
      <c r="D156" s="49"/>
      <c r="E156" s="67"/>
      <c r="F156" s="67"/>
      <c r="G156" s="67"/>
      <c r="H156" s="67"/>
      <c r="I156" s="50"/>
      <c r="J156" s="194" t="s">
        <v>276</v>
      </c>
    </row>
    <row r="157" spans="1:10" ht="15">
      <c r="A157" s="274"/>
      <c r="B157" s="195"/>
      <c r="C157" s="195"/>
      <c r="D157" s="74"/>
      <c r="E157" s="75"/>
      <c r="F157" s="75"/>
      <c r="G157" s="75"/>
      <c r="H157" s="75"/>
      <c r="I157" s="75"/>
      <c r="J157" s="76"/>
    </row>
    <row r="158" spans="1:10" ht="15">
      <c r="A158" s="275"/>
      <c r="B158" s="77"/>
      <c r="C158" s="77"/>
      <c r="D158" s="78"/>
      <c r="E158" s="79"/>
      <c r="F158" s="80" t="s">
        <v>107</v>
      </c>
      <c r="G158" s="80"/>
      <c r="H158" s="81"/>
      <c r="I158" s="82"/>
      <c r="J158" s="83"/>
    </row>
    <row r="159" spans="1:10" ht="15">
      <c r="A159" s="297"/>
      <c r="B159" s="77" t="s">
        <v>104</v>
      </c>
      <c r="C159" s="77" t="s">
        <v>105</v>
      </c>
      <c r="D159" s="78" t="s">
        <v>106</v>
      </c>
      <c r="E159" s="84" t="s">
        <v>113</v>
      </c>
      <c r="F159" s="85" t="s">
        <v>113</v>
      </c>
      <c r="G159" s="86" t="s">
        <v>113</v>
      </c>
      <c r="H159" s="86"/>
      <c r="I159" s="121"/>
      <c r="J159" s="83" t="s">
        <v>108</v>
      </c>
    </row>
    <row r="160" spans="1:10" ht="15">
      <c r="A160" s="276" t="s">
        <v>109</v>
      </c>
      <c r="B160" s="77" t="s">
        <v>110</v>
      </c>
      <c r="C160" s="77" t="s">
        <v>111</v>
      </c>
      <c r="D160" s="78" t="s">
        <v>112</v>
      </c>
      <c r="E160" s="87" t="s">
        <v>118</v>
      </c>
      <c r="F160" s="78" t="s">
        <v>119</v>
      </c>
      <c r="G160" s="78" t="s">
        <v>120</v>
      </c>
      <c r="H160" s="78" t="s">
        <v>114</v>
      </c>
      <c r="I160" s="78" t="s">
        <v>66</v>
      </c>
      <c r="J160" s="83" t="s">
        <v>112</v>
      </c>
    </row>
    <row r="161" spans="1:10" ht="15">
      <c r="A161" s="275"/>
      <c r="B161" s="77" t="s">
        <v>115</v>
      </c>
      <c r="C161" s="77" t="s">
        <v>277</v>
      </c>
      <c r="D161" s="78" t="s">
        <v>117</v>
      </c>
      <c r="E161" s="87" t="s">
        <v>122</v>
      </c>
      <c r="F161" s="78" t="s">
        <v>122</v>
      </c>
      <c r="G161" s="78" t="s">
        <v>123</v>
      </c>
      <c r="H161" s="78" t="s">
        <v>121</v>
      </c>
      <c r="I161" s="78"/>
      <c r="J161" s="83" t="s">
        <v>117</v>
      </c>
    </row>
    <row r="162" spans="1:10" ht="15.75" thickBot="1">
      <c r="A162" s="277">
        <v>1</v>
      </c>
      <c r="B162" s="88">
        <v>2</v>
      </c>
      <c r="C162" s="88"/>
      <c r="D162" s="89" t="s">
        <v>124</v>
      </c>
      <c r="E162" s="90" t="s">
        <v>125</v>
      </c>
      <c r="F162" s="89" t="s">
        <v>126</v>
      </c>
      <c r="G162" s="89" t="s">
        <v>127</v>
      </c>
      <c r="H162" s="89" t="s">
        <v>128</v>
      </c>
      <c r="I162" s="89" t="s">
        <v>129</v>
      </c>
      <c r="J162" s="91" t="s">
        <v>130</v>
      </c>
    </row>
    <row r="163" spans="1:10" ht="34.5">
      <c r="A163" s="196" t="s">
        <v>278</v>
      </c>
      <c r="B163" s="197" t="s">
        <v>279</v>
      </c>
      <c r="C163" s="198"/>
      <c r="D163" s="199">
        <f>D187</f>
        <v>0</v>
      </c>
      <c r="E163" s="199">
        <f>E187</f>
        <v>0</v>
      </c>
      <c r="F163" s="200"/>
      <c r="G163" s="201"/>
      <c r="H163" s="201"/>
      <c r="I163" s="199">
        <f>I187</f>
        <v>0</v>
      </c>
      <c r="J163" s="199"/>
    </row>
    <row r="164" spans="1:10" ht="15">
      <c r="A164" s="193" t="s">
        <v>280</v>
      </c>
      <c r="B164" s="202"/>
      <c r="C164" s="203"/>
      <c r="D164" s="203"/>
      <c r="E164" s="204"/>
      <c r="F164" s="204"/>
      <c r="G164" s="205"/>
      <c r="H164" s="205"/>
      <c r="I164" s="205"/>
      <c r="J164" s="206"/>
    </row>
    <row r="165" spans="1:10" ht="15">
      <c r="A165" s="287" t="s">
        <v>281</v>
      </c>
      <c r="B165" s="207" t="s">
        <v>282</v>
      </c>
      <c r="C165" s="208"/>
      <c r="D165" s="209"/>
      <c r="E165" s="209"/>
      <c r="F165" s="209"/>
      <c r="G165" s="139"/>
      <c r="H165" s="139"/>
      <c r="I165" s="139"/>
      <c r="J165" s="210"/>
    </row>
    <row r="166" spans="1:10" ht="15">
      <c r="A166" s="193" t="s">
        <v>283</v>
      </c>
      <c r="B166" s="202"/>
      <c r="C166" s="203"/>
      <c r="D166" s="204"/>
      <c r="E166" s="204"/>
      <c r="F166" s="204"/>
      <c r="G166" s="205"/>
      <c r="H166" s="205"/>
      <c r="I166" s="205"/>
      <c r="J166" s="206"/>
    </row>
    <row r="167" spans="1:10" ht="15">
      <c r="A167" s="289" t="s">
        <v>284</v>
      </c>
      <c r="B167" s="211"/>
      <c r="C167" s="212" t="s">
        <v>285</v>
      </c>
      <c r="D167" s="209"/>
      <c r="E167" s="209"/>
      <c r="F167" s="209"/>
      <c r="G167" s="139"/>
      <c r="H167" s="139"/>
      <c r="I167" s="139"/>
      <c r="J167" s="210"/>
    </row>
    <row r="168" spans="1:10" ht="23.25">
      <c r="A168" s="289" t="s">
        <v>286</v>
      </c>
      <c r="B168" s="211"/>
      <c r="C168" s="212">
        <v>520</v>
      </c>
      <c r="D168" s="209"/>
      <c r="E168" s="209"/>
      <c r="F168" s="209"/>
      <c r="G168" s="139"/>
      <c r="H168" s="139"/>
      <c r="I168" s="139"/>
      <c r="J168" s="210"/>
    </row>
    <row r="169" spans="1:10" ht="23.25">
      <c r="A169" s="289" t="s">
        <v>287</v>
      </c>
      <c r="B169" s="213"/>
      <c r="C169" s="214">
        <v>620</v>
      </c>
      <c r="D169" s="209"/>
      <c r="E169" s="209"/>
      <c r="F169" s="209"/>
      <c r="G169" s="139"/>
      <c r="H169" s="139"/>
      <c r="I169" s="139"/>
      <c r="J169" s="210"/>
    </row>
    <row r="170" spans="1:10" ht="15">
      <c r="A170" s="289" t="s">
        <v>288</v>
      </c>
      <c r="B170" s="215"/>
      <c r="C170" s="216">
        <v>540</v>
      </c>
      <c r="D170" s="209"/>
      <c r="E170" s="209"/>
      <c r="F170" s="209"/>
      <c r="G170" s="139"/>
      <c r="H170" s="139"/>
      <c r="I170" s="139"/>
      <c r="J170" s="210"/>
    </row>
    <row r="171" spans="1:10" ht="23.25">
      <c r="A171" s="289" t="s">
        <v>289</v>
      </c>
      <c r="B171" s="217"/>
      <c r="C171" s="218">
        <v>640</v>
      </c>
      <c r="D171" s="209"/>
      <c r="E171" s="209"/>
      <c r="F171" s="209"/>
      <c r="G171" s="139"/>
      <c r="H171" s="139"/>
      <c r="I171" s="139"/>
      <c r="J171" s="210"/>
    </row>
    <row r="172" spans="1:10" ht="23.25">
      <c r="A172" s="289" t="s">
        <v>290</v>
      </c>
      <c r="B172" s="217"/>
      <c r="C172" s="219">
        <v>710</v>
      </c>
      <c r="D172" s="209"/>
      <c r="E172" s="209"/>
      <c r="F172" s="209"/>
      <c r="G172" s="139"/>
      <c r="H172" s="139"/>
      <c r="I172" s="139"/>
      <c r="J172" s="210"/>
    </row>
    <row r="173" spans="1:10" ht="23.25">
      <c r="A173" s="289" t="s">
        <v>291</v>
      </c>
      <c r="B173" s="220"/>
      <c r="C173" s="221" t="s">
        <v>292</v>
      </c>
      <c r="D173" s="209"/>
      <c r="E173" s="209"/>
      <c r="F173" s="209"/>
      <c r="G173" s="139"/>
      <c r="H173" s="139"/>
      <c r="I173" s="139"/>
      <c r="J173" s="210"/>
    </row>
    <row r="174" spans="1:10" ht="15">
      <c r="A174" s="287" t="s">
        <v>293</v>
      </c>
      <c r="B174" s="207" t="s">
        <v>294</v>
      </c>
      <c r="C174" s="208" t="s">
        <v>148</v>
      </c>
      <c r="D174" s="209"/>
      <c r="E174" s="209"/>
      <c r="F174" s="209"/>
      <c r="G174" s="139"/>
      <c r="H174" s="139"/>
      <c r="I174" s="139"/>
      <c r="J174" s="210"/>
    </row>
    <row r="175" spans="1:10" ht="15">
      <c r="A175" s="289" t="s">
        <v>295</v>
      </c>
      <c r="B175" s="222" t="s">
        <v>296</v>
      </c>
      <c r="C175" s="208" t="s">
        <v>297</v>
      </c>
      <c r="D175" s="209"/>
      <c r="E175" s="209"/>
      <c r="F175" s="209"/>
      <c r="G175" s="139"/>
      <c r="H175" s="139"/>
      <c r="I175" s="139"/>
      <c r="J175" s="210"/>
    </row>
    <row r="176" spans="1:10" ht="15">
      <c r="A176" s="289" t="s">
        <v>298</v>
      </c>
      <c r="B176" s="222" t="s">
        <v>299</v>
      </c>
      <c r="C176" s="208" t="s">
        <v>300</v>
      </c>
      <c r="D176" s="209"/>
      <c r="E176" s="209"/>
      <c r="F176" s="209"/>
      <c r="G176" s="139"/>
      <c r="H176" s="139"/>
      <c r="I176" s="139"/>
      <c r="J176" s="210"/>
    </row>
    <row r="177" spans="1:10" ht="15">
      <c r="A177" s="287" t="s">
        <v>301</v>
      </c>
      <c r="B177" s="207" t="s">
        <v>302</v>
      </c>
      <c r="C177" s="208"/>
      <c r="D177" s="209"/>
      <c r="E177" s="209"/>
      <c r="F177" s="209"/>
      <c r="G177" s="139"/>
      <c r="H177" s="139"/>
      <c r="I177" s="139"/>
      <c r="J177" s="210"/>
    </row>
    <row r="178" spans="1:10" ht="15">
      <c r="A178" s="298" t="s">
        <v>303</v>
      </c>
      <c r="B178" s="202"/>
      <c r="C178" s="131"/>
      <c r="D178" s="85"/>
      <c r="E178" s="85"/>
      <c r="F178" s="85"/>
      <c r="G178" s="85"/>
      <c r="H178" s="85"/>
      <c r="I178" s="85"/>
      <c r="J178" s="223"/>
    </row>
    <row r="179" spans="1:10" ht="15">
      <c r="A179" s="289"/>
      <c r="B179" s="224"/>
      <c r="C179" s="225"/>
      <c r="D179" s="209"/>
      <c r="E179" s="209"/>
      <c r="F179" s="209"/>
      <c r="G179" s="139"/>
      <c r="H179" s="139"/>
      <c r="I179" s="139"/>
      <c r="J179" s="210"/>
    </row>
    <row r="180" spans="1:10" ht="15">
      <c r="A180" s="289"/>
      <c r="B180" s="226"/>
      <c r="C180" s="221"/>
      <c r="D180" s="227"/>
      <c r="E180" s="227"/>
      <c r="F180" s="227"/>
      <c r="G180" s="176"/>
      <c r="H180" s="176"/>
      <c r="I180" s="176"/>
      <c r="J180" s="228"/>
    </row>
    <row r="181" spans="1:10" ht="15">
      <c r="A181" s="193"/>
      <c r="B181" s="229"/>
      <c r="C181" s="230"/>
      <c r="D181" s="148"/>
      <c r="E181" s="148"/>
      <c r="F181" s="148"/>
      <c r="G181" s="148"/>
      <c r="H181" s="148"/>
      <c r="I181" s="148"/>
      <c r="J181" s="148"/>
    </row>
    <row r="182" spans="1:10" ht="15">
      <c r="A182" s="283"/>
      <c r="B182" s="119"/>
      <c r="C182" s="119"/>
      <c r="D182" s="84"/>
      <c r="E182" s="79"/>
      <c r="F182" s="80" t="s">
        <v>107</v>
      </c>
      <c r="G182" s="80"/>
      <c r="H182" s="81"/>
      <c r="I182" s="82"/>
      <c r="J182" s="120"/>
    </row>
    <row r="183" spans="1:10" ht="15">
      <c r="A183" s="297"/>
      <c r="B183" s="77" t="s">
        <v>104</v>
      </c>
      <c r="C183" s="77" t="s">
        <v>105</v>
      </c>
      <c r="D183" s="78" t="s">
        <v>106</v>
      </c>
      <c r="E183" s="84" t="s">
        <v>113</v>
      </c>
      <c r="F183" s="85" t="s">
        <v>113</v>
      </c>
      <c r="G183" s="86" t="s">
        <v>113</v>
      </c>
      <c r="H183" s="86"/>
      <c r="I183" s="121"/>
      <c r="J183" s="83" t="s">
        <v>108</v>
      </c>
    </row>
    <row r="184" spans="1:10" ht="15">
      <c r="A184" s="276" t="s">
        <v>109</v>
      </c>
      <c r="B184" s="77" t="s">
        <v>110</v>
      </c>
      <c r="C184" s="77" t="s">
        <v>111</v>
      </c>
      <c r="D184" s="78" t="s">
        <v>112</v>
      </c>
      <c r="E184" s="87" t="s">
        <v>118</v>
      </c>
      <c r="F184" s="78" t="s">
        <v>119</v>
      </c>
      <c r="G184" s="78" t="s">
        <v>120</v>
      </c>
      <c r="H184" s="78" t="s">
        <v>114</v>
      </c>
      <c r="I184" s="78" t="s">
        <v>66</v>
      </c>
      <c r="J184" s="83" t="s">
        <v>112</v>
      </c>
    </row>
    <row r="185" spans="1:10" ht="15">
      <c r="A185" s="284"/>
      <c r="B185" s="122" t="s">
        <v>115</v>
      </c>
      <c r="C185" s="122" t="s">
        <v>304</v>
      </c>
      <c r="D185" s="123" t="s">
        <v>117</v>
      </c>
      <c r="E185" s="124" t="s">
        <v>122</v>
      </c>
      <c r="F185" s="123" t="s">
        <v>122</v>
      </c>
      <c r="G185" s="123" t="s">
        <v>123</v>
      </c>
      <c r="H185" s="123" t="s">
        <v>121</v>
      </c>
      <c r="I185" s="123"/>
      <c r="J185" s="125" t="s">
        <v>117</v>
      </c>
    </row>
    <row r="186" spans="1:10" ht="15.75" thickBot="1">
      <c r="A186" s="277">
        <v>1</v>
      </c>
      <c r="B186" s="88">
        <v>2</v>
      </c>
      <c r="C186" s="88"/>
      <c r="D186" s="89" t="s">
        <v>124</v>
      </c>
      <c r="E186" s="90" t="s">
        <v>125</v>
      </c>
      <c r="F186" s="89" t="s">
        <v>126</v>
      </c>
      <c r="G186" s="89" t="s">
        <v>127</v>
      </c>
      <c r="H186" s="89" t="s">
        <v>128</v>
      </c>
      <c r="I186" s="89" t="s">
        <v>129</v>
      </c>
      <c r="J186" s="91" t="s">
        <v>130</v>
      </c>
    </row>
    <row r="187" spans="1:10" ht="15">
      <c r="A187" s="299" t="s">
        <v>305</v>
      </c>
      <c r="B187" s="222" t="s">
        <v>306</v>
      </c>
      <c r="C187" s="231" t="s">
        <v>148</v>
      </c>
      <c r="D187" s="232">
        <f>D188+D189</f>
        <v>0</v>
      </c>
      <c r="E187" s="232">
        <f>E188+E189</f>
        <v>0</v>
      </c>
      <c r="F187" s="232"/>
      <c r="G187" s="179"/>
      <c r="H187" s="179"/>
      <c r="I187" s="232">
        <f>I188+I189</f>
        <v>0</v>
      </c>
      <c r="J187" s="228"/>
    </row>
    <row r="188" spans="1:10" ht="15">
      <c r="A188" s="300" t="s">
        <v>307</v>
      </c>
      <c r="B188" s="233" t="s">
        <v>308</v>
      </c>
      <c r="C188" s="94" t="s">
        <v>297</v>
      </c>
      <c r="D188" s="95">
        <f>-D22</f>
        <v>-12124000</v>
      </c>
      <c r="E188" s="95">
        <f>-E22</f>
        <v>-12124000</v>
      </c>
      <c r="F188" s="95"/>
      <c r="G188" s="96"/>
      <c r="H188" s="96"/>
      <c r="I188" s="95">
        <f>-I22</f>
        <v>-12124000</v>
      </c>
      <c r="J188" s="234" t="s">
        <v>148</v>
      </c>
    </row>
    <row r="189" spans="1:10" ht="15">
      <c r="A189" s="300" t="s">
        <v>309</v>
      </c>
      <c r="B189" s="233" t="s">
        <v>310</v>
      </c>
      <c r="C189" s="94" t="s">
        <v>300</v>
      </c>
      <c r="D189" s="95">
        <f>D47</f>
        <v>12124000</v>
      </c>
      <c r="E189" s="95">
        <f>E47</f>
        <v>12124000.000000002</v>
      </c>
      <c r="F189" s="95"/>
      <c r="G189" s="96"/>
      <c r="H189" s="96"/>
      <c r="I189" s="95">
        <f>I47</f>
        <v>12124000.000000002</v>
      </c>
      <c r="J189" s="234" t="s">
        <v>148</v>
      </c>
    </row>
    <row r="190" spans="1:10" ht="24.75">
      <c r="A190" s="287" t="s">
        <v>311</v>
      </c>
      <c r="B190" s="202" t="s">
        <v>312</v>
      </c>
      <c r="C190" s="221" t="s">
        <v>148</v>
      </c>
      <c r="D190" s="176"/>
      <c r="E190" s="176"/>
      <c r="F190" s="227"/>
      <c r="G190" s="176"/>
      <c r="H190" s="176"/>
      <c r="I190" s="176"/>
      <c r="J190" s="228"/>
    </row>
    <row r="191" spans="1:10" ht="15">
      <c r="A191" s="193" t="s">
        <v>313</v>
      </c>
      <c r="B191" s="202"/>
      <c r="C191" s="235"/>
      <c r="D191" s="204"/>
      <c r="E191" s="204"/>
      <c r="F191" s="86"/>
      <c r="G191" s="85" t="s">
        <v>314</v>
      </c>
      <c r="H191" s="85"/>
      <c r="I191" s="85"/>
      <c r="J191" s="341" t="s">
        <v>148</v>
      </c>
    </row>
    <row r="192" spans="1:10" ht="15">
      <c r="A192" s="289" t="s">
        <v>315</v>
      </c>
      <c r="B192" s="207" t="s">
        <v>316</v>
      </c>
      <c r="C192" s="235" t="s">
        <v>297</v>
      </c>
      <c r="D192" s="205"/>
      <c r="E192" s="205"/>
      <c r="F192" s="204"/>
      <c r="G192" s="205"/>
      <c r="H192" s="205"/>
      <c r="I192" s="205"/>
      <c r="J192" s="342"/>
    </row>
    <row r="193" spans="1:10" ht="15">
      <c r="A193" s="289" t="s">
        <v>317</v>
      </c>
      <c r="B193" s="222" t="s">
        <v>318</v>
      </c>
      <c r="C193" s="231" t="s">
        <v>300</v>
      </c>
      <c r="D193" s="176"/>
      <c r="E193" s="176"/>
      <c r="F193" s="227"/>
      <c r="G193" s="176"/>
      <c r="H193" s="176"/>
      <c r="I193" s="176"/>
      <c r="J193" s="236" t="s">
        <v>148</v>
      </c>
    </row>
    <row r="194" spans="1:10" ht="24.75">
      <c r="A194" s="287" t="s">
        <v>319</v>
      </c>
      <c r="B194" s="202" t="s">
        <v>320</v>
      </c>
      <c r="C194" s="221" t="s">
        <v>148</v>
      </c>
      <c r="D194" s="176"/>
      <c r="E194" s="176"/>
      <c r="F194" s="227"/>
      <c r="G194" s="176"/>
      <c r="H194" s="176"/>
      <c r="I194" s="176"/>
      <c r="J194" s="228"/>
    </row>
    <row r="195" spans="1:10" ht="15">
      <c r="A195" s="193" t="s">
        <v>313</v>
      </c>
      <c r="B195" s="202"/>
      <c r="C195" s="235"/>
      <c r="D195" s="204"/>
      <c r="E195" s="204"/>
      <c r="F195" s="86"/>
      <c r="G195" s="85" t="s">
        <v>314</v>
      </c>
      <c r="H195" s="85"/>
      <c r="I195" s="85"/>
      <c r="J195" s="223"/>
    </row>
    <row r="196" spans="1:10" ht="23.25">
      <c r="A196" s="289" t="s">
        <v>321</v>
      </c>
      <c r="B196" s="207" t="s">
        <v>322</v>
      </c>
      <c r="C196" s="235"/>
      <c r="D196" s="205"/>
      <c r="E196" s="205"/>
      <c r="F196" s="204"/>
      <c r="G196" s="205"/>
      <c r="H196" s="205"/>
      <c r="I196" s="205"/>
      <c r="J196" s="206"/>
    </row>
    <row r="197" spans="1:10" ht="24" thickBot="1">
      <c r="A197" s="289" t="s">
        <v>323</v>
      </c>
      <c r="B197" s="237" t="s">
        <v>324</v>
      </c>
      <c r="C197" s="238"/>
      <c r="D197" s="239"/>
      <c r="E197" s="239"/>
      <c r="F197" s="240"/>
      <c r="G197" s="239"/>
      <c r="H197" s="239"/>
      <c r="I197" s="239"/>
      <c r="J197" s="241"/>
    </row>
    <row r="198" spans="1:10" ht="24.75">
      <c r="A198" s="287" t="s">
        <v>325</v>
      </c>
      <c r="B198" s="202" t="s">
        <v>259</v>
      </c>
      <c r="C198" s="221" t="s">
        <v>148</v>
      </c>
      <c r="D198" s="176"/>
      <c r="E198" s="176"/>
      <c r="F198" s="227"/>
      <c r="G198" s="176"/>
      <c r="H198" s="176"/>
      <c r="I198" s="176"/>
      <c r="J198" s="228"/>
    </row>
    <row r="199" spans="1:10" ht="15">
      <c r="A199" s="193" t="s">
        <v>313</v>
      </c>
      <c r="B199" s="202"/>
      <c r="C199" s="235"/>
      <c r="D199" s="204"/>
      <c r="E199" s="204"/>
      <c r="F199" s="86"/>
      <c r="G199" s="85" t="s">
        <v>314</v>
      </c>
      <c r="H199" s="85"/>
      <c r="I199" s="85"/>
      <c r="J199" s="223"/>
    </row>
    <row r="200" spans="1:10" ht="23.25">
      <c r="A200" s="289" t="s">
        <v>326</v>
      </c>
      <c r="B200" s="207" t="s">
        <v>261</v>
      </c>
      <c r="C200" s="235"/>
      <c r="D200" s="205"/>
      <c r="E200" s="205"/>
      <c r="F200" s="204"/>
      <c r="G200" s="205"/>
      <c r="H200" s="205"/>
      <c r="I200" s="205"/>
      <c r="J200" s="206"/>
    </row>
    <row r="201" spans="1:10" ht="24" thickBot="1">
      <c r="A201" s="301" t="s">
        <v>327</v>
      </c>
      <c r="B201" s="237" t="s">
        <v>328</v>
      </c>
      <c r="C201" s="238"/>
      <c r="D201" s="239"/>
      <c r="E201" s="239"/>
      <c r="F201" s="240"/>
      <c r="G201" s="239"/>
      <c r="H201" s="239"/>
      <c r="I201" s="239"/>
      <c r="J201" s="241"/>
    </row>
    <row r="202" spans="1:10" ht="15">
      <c r="A202" s="340" t="s">
        <v>329</v>
      </c>
      <c r="B202" s="327"/>
      <c r="C202" s="327"/>
      <c r="D202" s="327"/>
      <c r="E202" s="327"/>
      <c r="F202" s="327"/>
      <c r="G202" s="327"/>
      <c r="H202" s="327"/>
      <c r="I202" s="327"/>
      <c r="J202" s="327"/>
    </row>
    <row r="203" spans="1:10" ht="15">
      <c r="A203" s="340" t="s">
        <v>330</v>
      </c>
      <c r="B203" s="327"/>
      <c r="C203" s="327"/>
      <c r="D203" s="327"/>
      <c r="E203" s="327"/>
      <c r="F203" s="327"/>
      <c r="G203" s="327"/>
      <c r="H203" s="327"/>
      <c r="I203" s="327"/>
      <c r="J203" s="327"/>
    </row>
    <row r="204" spans="1:10" ht="45">
      <c r="A204" s="302" t="s">
        <v>331</v>
      </c>
      <c r="B204" s="49"/>
      <c r="C204" s="230"/>
      <c r="D204" s="148"/>
      <c r="E204" s="148"/>
      <c r="F204" s="148"/>
      <c r="G204" s="148"/>
      <c r="H204" s="148"/>
      <c r="I204" s="148"/>
      <c r="J204" s="148"/>
    </row>
    <row r="205" spans="1:10" ht="15">
      <c r="A205" s="242"/>
      <c r="B205" s="243"/>
      <c r="C205" s="244"/>
      <c r="D205" s="245"/>
      <c r="E205" s="148"/>
      <c r="F205" s="148"/>
      <c r="G205" s="148"/>
      <c r="H205" s="245"/>
      <c r="I205" s="245"/>
      <c r="J205" s="148"/>
    </row>
    <row r="206" spans="1:10" ht="15">
      <c r="A206" s="275"/>
      <c r="B206" s="77"/>
      <c r="C206" s="77"/>
      <c r="D206" s="79"/>
      <c r="E206" s="246" t="s">
        <v>332</v>
      </c>
      <c r="F206" s="80"/>
      <c r="G206" s="81"/>
      <c r="H206" s="339"/>
      <c r="I206" s="339"/>
      <c r="J206" s="148"/>
    </row>
    <row r="207" spans="1:10" ht="15">
      <c r="A207" s="297"/>
      <c r="B207" s="77" t="s">
        <v>104</v>
      </c>
      <c r="C207" s="77" t="s">
        <v>105</v>
      </c>
      <c r="D207" s="84" t="s">
        <v>113</v>
      </c>
      <c r="E207" s="85" t="s">
        <v>113</v>
      </c>
      <c r="F207" s="86" t="s">
        <v>113</v>
      </c>
      <c r="G207" s="86"/>
      <c r="H207" s="345" t="s">
        <v>66</v>
      </c>
      <c r="I207" s="346"/>
      <c r="J207" s="148"/>
    </row>
    <row r="208" spans="1:10" ht="15">
      <c r="A208" s="276" t="s">
        <v>109</v>
      </c>
      <c r="B208" s="77" t="s">
        <v>110</v>
      </c>
      <c r="C208" s="77" t="s">
        <v>111</v>
      </c>
      <c r="D208" s="87" t="s">
        <v>118</v>
      </c>
      <c r="E208" s="78" t="s">
        <v>119</v>
      </c>
      <c r="F208" s="78" t="s">
        <v>120</v>
      </c>
      <c r="G208" s="78" t="s">
        <v>114</v>
      </c>
      <c r="H208" s="345"/>
      <c r="I208" s="346"/>
      <c r="J208" s="148"/>
    </row>
    <row r="209" spans="1:10" ht="15">
      <c r="A209" s="275"/>
      <c r="B209" s="77" t="s">
        <v>115</v>
      </c>
      <c r="C209" s="77" t="s">
        <v>304</v>
      </c>
      <c r="D209" s="87" t="s">
        <v>122</v>
      </c>
      <c r="E209" s="78" t="s">
        <v>122</v>
      </c>
      <c r="F209" s="78" t="s">
        <v>123</v>
      </c>
      <c r="G209" s="78" t="s">
        <v>121</v>
      </c>
      <c r="H209" s="347"/>
      <c r="I209" s="348"/>
      <c r="J209" s="148"/>
    </row>
    <row r="210" spans="1:10" ht="15.75" thickBot="1">
      <c r="A210" s="277">
        <v>1</v>
      </c>
      <c r="B210" s="88">
        <v>2</v>
      </c>
      <c r="C210" s="88">
        <v>3</v>
      </c>
      <c r="D210" s="90" t="s">
        <v>124</v>
      </c>
      <c r="E210" s="90" t="s">
        <v>125</v>
      </c>
      <c r="F210" s="89" t="s">
        <v>126</v>
      </c>
      <c r="G210" s="89" t="s">
        <v>127</v>
      </c>
      <c r="H210" s="337" t="s">
        <v>128</v>
      </c>
      <c r="I210" s="338"/>
      <c r="J210" s="148"/>
    </row>
    <row r="211" spans="1:10" ht="24.75">
      <c r="A211" s="287" t="s">
        <v>333</v>
      </c>
      <c r="B211" s="197" t="s">
        <v>334</v>
      </c>
      <c r="C211" s="248" t="s">
        <v>148</v>
      </c>
      <c r="D211" s="249"/>
      <c r="E211" s="250"/>
      <c r="F211" s="249"/>
      <c r="G211" s="249"/>
      <c r="H211" s="324"/>
      <c r="I211" s="325"/>
      <c r="J211" s="148"/>
    </row>
    <row r="212" spans="1:10" ht="15">
      <c r="A212" s="193" t="s">
        <v>335</v>
      </c>
      <c r="B212" s="130"/>
      <c r="C212" s="131"/>
      <c r="D212" s="251"/>
      <c r="E212" s="85"/>
      <c r="F212" s="251"/>
      <c r="G212" s="85"/>
      <c r="H212" s="251"/>
      <c r="I212" s="252"/>
      <c r="J212" s="148"/>
    </row>
    <row r="213" spans="1:10" ht="15">
      <c r="A213" s="303" t="s">
        <v>336</v>
      </c>
      <c r="B213" s="253"/>
      <c r="C213" s="225" t="s">
        <v>180</v>
      </c>
      <c r="D213" s="245"/>
      <c r="E213" s="139"/>
      <c r="F213" s="245" t="s">
        <v>314</v>
      </c>
      <c r="G213" s="139"/>
      <c r="H213" s="245"/>
      <c r="I213" s="254"/>
      <c r="J213" s="148"/>
    </row>
    <row r="214" spans="1:10" ht="15">
      <c r="A214" s="303" t="s">
        <v>157</v>
      </c>
      <c r="B214" s="226"/>
      <c r="C214" s="225" t="s">
        <v>337</v>
      </c>
      <c r="D214" s="255"/>
      <c r="E214" s="256"/>
      <c r="F214" s="255"/>
      <c r="G214" s="256"/>
      <c r="H214" s="335"/>
      <c r="I214" s="336"/>
      <c r="J214" s="257"/>
    </row>
    <row r="215" spans="1:10" ht="24.75">
      <c r="A215" s="304" t="s">
        <v>338</v>
      </c>
      <c r="B215" s="258" t="s">
        <v>339</v>
      </c>
      <c r="C215" s="235"/>
      <c r="D215" s="204"/>
      <c r="E215" s="204"/>
      <c r="F215" s="205"/>
      <c r="G215" s="205"/>
      <c r="H215" s="328"/>
      <c r="I215" s="329"/>
      <c r="J215" s="148"/>
    </row>
    <row r="216" spans="1:10" ht="15">
      <c r="A216" s="259" t="s">
        <v>335</v>
      </c>
      <c r="B216" s="130"/>
      <c r="C216" s="131"/>
      <c r="D216" s="251"/>
      <c r="E216" s="85"/>
      <c r="F216" s="251"/>
      <c r="G216" s="85"/>
      <c r="H216" s="330"/>
      <c r="I216" s="331"/>
      <c r="J216" s="148"/>
    </row>
    <row r="217" spans="1:10" ht="15.75" thickBot="1">
      <c r="A217" s="288"/>
      <c r="B217" s="184"/>
      <c r="C217" s="185"/>
      <c r="D217" s="186"/>
      <c r="E217" s="186"/>
      <c r="F217" s="186"/>
      <c r="G217" s="186"/>
      <c r="H217" s="332"/>
      <c r="I217" s="333"/>
      <c r="J217" s="148"/>
    </row>
    <row r="218" spans="1:10" ht="23.25">
      <c r="A218" s="193" t="s">
        <v>340</v>
      </c>
      <c r="B218" s="193"/>
      <c r="C218" s="193"/>
      <c r="D218" s="148"/>
      <c r="E218" s="261" t="s">
        <v>341</v>
      </c>
      <c r="F218" s="261"/>
      <c r="G218" s="148"/>
      <c r="H218" s="148"/>
      <c r="I218" s="148"/>
      <c r="J218" s="148"/>
    </row>
    <row r="219" spans="1:10" ht="23.25">
      <c r="A219" s="273" t="s">
        <v>342</v>
      </c>
      <c r="B219" s="61"/>
      <c r="C219" s="61"/>
      <c r="D219" s="67"/>
      <c r="E219" s="262" t="s">
        <v>343</v>
      </c>
      <c r="F219" s="262"/>
      <c r="G219" s="262"/>
      <c r="H219" s="262"/>
      <c r="I219" s="262"/>
      <c r="J219" s="262"/>
    </row>
    <row r="220" spans="1:10" ht="15">
      <c r="A220" s="271"/>
      <c r="B220" s="49"/>
      <c r="C220" s="49"/>
      <c r="D220" s="49"/>
      <c r="E220" s="262"/>
      <c r="F220" s="262"/>
      <c r="G220" s="260"/>
      <c r="H220" s="260"/>
      <c r="I220" s="262"/>
      <c r="J220" s="262"/>
    </row>
    <row r="221" spans="1:10" ht="15">
      <c r="A221" s="273" t="s">
        <v>344</v>
      </c>
      <c r="B221" s="61"/>
      <c r="C221" s="61"/>
      <c r="D221" s="67"/>
      <c r="E221" s="262"/>
      <c r="F221" s="262"/>
      <c r="G221" s="262"/>
      <c r="H221" s="262"/>
      <c r="I221" s="262"/>
      <c r="J221" s="262"/>
    </row>
    <row r="222" spans="1:10" ht="23.25">
      <c r="A222" s="273" t="s">
        <v>345</v>
      </c>
      <c r="B222" s="61"/>
      <c r="C222" s="61"/>
      <c r="D222" s="67"/>
      <c r="E222" s="262"/>
      <c r="F222" s="262"/>
      <c r="G222" s="262"/>
      <c r="H222" s="262"/>
      <c r="I222" s="262"/>
      <c r="J222" s="262"/>
    </row>
    <row r="223" spans="1:10" ht="15">
      <c r="A223" s="271"/>
      <c r="B223" s="49"/>
      <c r="C223" s="49"/>
      <c r="D223" s="263" t="s">
        <v>346</v>
      </c>
      <c r="E223" s="264"/>
      <c r="F223" s="264"/>
      <c r="G223" s="265"/>
      <c r="H223" s="266"/>
      <c r="I223" s="75"/>
      <c r="J223" s="76"/>
    </row>
    <row r="224" spans="1:10" ht="15">
      <c r="A224" s="271"/>
      <c r="B224" s="49"/>
      <c r="C224" s="49"/>
      <c r="D224" s="262"/>
      <c r="E224" s="262"/>
      <c r="F224" s="262"/>
      <c r="G224" s="264" t="s">
        <v>347</v>
      </c>
      <c r="H224" s="55"/>
      <c r="I224" s="50"/>
      <c r="J224" s="118"/>
    </row>
    <row r="225" spans="1:10" ht="15">
      <c r="A225" s="271"/>
      <c r="B225" s="49"/>
      <c r="C225" s="49"/>
      <c r="D225" s="267" t="s">
        <v>348</v>
      </c>
      <c r="E225" s="264"/>
      <c r="F225" s="264"/>
      <c r="G225" s="264"/>
      <c r="H225" s="55"/>
      <c r="I225" s="334"/>
      <c r="J225" s="334"/>
    </row>
    <row r="226" spans="1:10" ht="15">
      <c r="A226" s="271"/>
      <c r="B226" s="49"/>
      <c r="C226" s="49"/>
      <c r="D226" s="264" t="s">
        <v>349</v>
      </c>
      <c r="E226" s="264"/>
      <c r="F226" s="264"/>
      <c r="G226" s="50"/>
      <c r="H226" s="55"/>
      <c r="I226" s="50"/>
      <c r="J226" s="118"/>
    </row>
    <row r="227" spans="1:10" ht="35.25">
      <c r="A227" s="305" t="s">
        <v>350</v>
      </c>
      <c r="B227" s="268"/>
      <c r="C227" s="118"/>
      <c r="D227" s="76"/>
      <c r="E227" s="118"/>
      <c r="F227" s="118"/>
      <c r="G227" s="118"/>
      <c r="H227" s="118"/>
      <c r="I227" s="118"/>
      <c r="J227" s="118"/>
    </row>
    <row r="228" spans="1:10" ht="34.5">
      <c r="A228" s="193" t="s">
        <v>351</v>
      </c>
      <c r="B228" s="118"/>
      <c r="C228" s="269"/>
      <c r="D228" s="148"/>
      <c r="E228" s="148"/>
      <c r="F228" s="148"/>
      <c r="G228" s="118"/>
      <c r="H228" s="118"/>
      <c r="I228" s="118"/>
      <c r="J228" s="118"/>
    </row>
    <row r="229" spans="1:10" ht="15">
      <c r="A229" s="273"/>
      <c r="B229" s="61"/>
      <c r="C229" s="61"/>
      <c r="D229" s="67"/>
      <c r="E229" s="67"/>
      <c r="F229" s="61"/>
      <c r="G229" s="61"/>
      <c r="H229" s="118"/>
      <c r="I229" s="118"/>
      <c r="J229" s="118"/>
    </row>
    <row r="230" spans="1:10" ht="15">
      <c r="A230" s="273" t="s">
        <v>352</v>
      </c>
      <c r="B230" s="61"/>
      <c r="C230" s="61"/>
      <c r="D230" s="260"/>
      <c r="E230" s="247"/>
      <c r="F230" s="247"/>
      <c r="G230" s="247"/>
      <c r="H230" s="270"/>
      <c r="I230" s="270"/>
      <c r="J230" s="118"/>
    </row>
    <row r="231" spans="1:10" ht="15">
      <c r="A231" s="271"/>
      <c r="B231" s="49"/>
      <c r="C231" s="49"/>
      <c r="D231" s="49"/>
      <c r="E231" s="50"/>
      <c r="F231" s="50"/>
      <c r="G231" s="50"/>
      <c r="H231" s="50"/>
      <c r="I231" s="50"/>
      <c r="J231" s="118"/>
    </row>
    <row r="232" spans="1:10" ht="15">
      <c r="A232" s="326" t="s">
        <v>353</v>
      </c>
      <c r="B232" s="327"/>
      <c r="C232" s="327"/>
      <c r="D232" s="327"/>
      <c r="E232" s="327"/>
      <c r="F232" s="327"/>
      <c r="G232" s="327"/>
      <c r="H232" s="327"/>
      <c r="I232" s="327"/>
      <c r="J232" s="327"/>
    </row>
    <row r="233" spans="1:10" ht="26.25">
      <c r="A233" s="271" t="s">
        <v>354</v>
      </c>
      <c r="B233" s="49"/>
      <c r="C233" s="49"/>
      <c r="D233" s="49"/>
      <c r="E233" s="50"/>
      <c r="F233" s="50"/>
      <c r="G233" s="50"/>
      <c r="H233" s="50"/>
      <c r="I233" s="50"/>
      <c r="J233" s="118"/>
    </row>
    <row r="234" spans="1:10" ht="15">
      <c r="A234" s="271"/>
      <c r="B234" s="49"/>
      <c r="C234" s="49"/>
      <c r="D234" s="49"/>
      <c r="E234" s="50"/>
      <c r="F234" s="50"/>
      <c r="G234" s="50"/>
      <c r="H234" s="50"/>
      <c r="I234" s="50"/>
      <c r="J234" s="118"/>
    </row>
    <row r="235" spans="1:10" ht="15">
      <c r="A235" s="271"/>
      <c r="B235" s="49"/>
      <c r="C235" s="49"/>
      <c r="D235" s="49"/>
      <c r="E235" s="50"/>
      <c r="F235" s="50"/>
      <c r="G235" s="50"/>
      <c r="H235" s="50"/>
      <c r="I235" s="50"/>
      <c r="J235" s="118"/>
    </row>
    <row r="236" spans="1:10" ht="15">
      <c r="A236" s="271"/>
      <c r="B236" s="49"/>
      <c r="C236" s="49"/>
      <c r="D236" s="49"/>
      <c r="E236" s="50"/>
      <c r="F236" s="50"/>
      <c r="G236" s="50"/>
      <c r="H236" s="50"/>
      <c r="I236" s="50"/>
      <c r="J236" s="118"/>
    </row>
    <row r="237" spans="1:10" ht="15">
      <c r="A237" s="271"/>
      <c r="B237" s="49"/>
      <c r="C237" s="49"/>
      <c r="D237" s="49"/>
      <c r="E237" s="50"/>
      <c r="F237" s="50"/>
      <c r="G237" s="50"/>
      <c r="H237" s="50"/>
      <c r="I237" s="50"/>
      <c r="J237" s="118"/>
    </row>
    <row r="238" spans="1:10" ht="15">
      <c r="A238" s="271"/>
      <c r="B238" s="49"/>
      <c r="C238" s="49"/>
      <c r="D238" s="49"/>
      <c r="E238" s="50"/>
      <c r="F238" s="50"/>
      <c r="G238" s="50"/>
      <c r="H238" s="50"/>
      <c r="I238" s="50"/>
      <c r="J238" s="118"/>
    </row>
    <row r="239" spans="1:10" ht="15">
      <c r="A239" s="271"/>
      <c r="B239" s="49"/>
      <c r="C239" s="49"/>
      <c r="D239" s="49"/>
      <c r="E239" s="50"/>
      <c r="F239" s="50"/>
      <c r="G239" s="50"/>
      <c r="H239" s="50"/>
      <c r="I239" s="50"/>
      <c r="J239" s="118"/>
    </row>
    <row r="240" spans="1:10" ht="15">
      <c r="A240" s="271"/>
      <c r="B240" s="49"/>
      <c r="C240" s="49"/>
      <c r="D240" s="49"/>
      <c r="E240" s="50"/>
      <c r="F240" s="50"/>
      <c r="G240" s="50"/>
      <c r="H240" s="50"/>
      <c r="I240" s="50"/>
      <c r="J240" s="118"/>
    </row>
    <row r="241" spans="1:10" ht="15">
      <c r="A241" s="271"/>
      <c r="B241" s="49"/>
      <c r="C241" s="49"/>
      <c r="D241" s="49"/>
      <c r="E241" s="50"/>
      <c r="F241" s="50"/>
      <c r="G241" s="50"/>
      <c r="H241" s="50"/>
      <c r="I241" s="50"/>
      <c r="J241" s="118"/>
    </row>
    <row r="242" spans="1:10" ht="15">
      <c r="A242" s="271"/>
      <c r="B242" s="49"/>
      <c r="C242" s="49"/>
      <c r="D242" s="49"/>
      <c r="E242" s="50"/>
      <c r="F242" s="50"/>
      <c r="G242" s="50"/>
      <c r="H242" s="50"/>
      <c r="I242" s="50"/>
      <c r="J242" s="118"/>
    </row>
    <row r="243" spans="1:10" ht="15">
      <c r="A243" s="271"/>
      <c r="B243" s="49"/>
      <c r="C243" s="49"/>
      <c r="D243" s="49"/>
      <c r="E243" s="50"/>
      <c r="F243" s="50"/>
      <c r="G243" s="50"/>
      <c r="H243" s="50"/>
      <c r="I243" s="50"/>
      <c r="J243" s="118"/>
    </row>
    <row r="244" spans="1:10" ht="15">
      <c r="A244" s="271"/>
      <c r="B244" s="49"/>
      <c r="C244" s="49"/>
      <c r="D244" s="49"/>
      <c r="E244" s="50"/>
      <c r="F244" s="50"/>
      <c r="G244" s="50"/>
      <c r="H244" s="50"/>
      <c r="I244" s="50"/>
      <c r="J244" s="118"/>
    </row>
    <row r="245" spans="1:10" ht="15">
      <c r="A245" s="271"/>
      <c r="B245" s="49"/>
      <c r="C245" s="49"/>
      <c r="D245" s="49"/>
      <c r="E245" s="50"/>
      <c r="F245" s="50"/>
      <c r="G245" s="50"/>
      <c r="H245" s="50"/>
      <c r="I245" s="50"/>
      <c r="J245" s="118"/>
    </row>
    <row r="246" spans="1:10" ht="15">
      <c r="A246" s="271"/>
      <c r="B246" s="49"/>
      <c r="C246" s="49"/>
      <c r="D246" s="49"/>
      <c r="E246" s="50"/>
      <c r="F246" s="50"/>
      <c r="G246" s="50"/>
      <c r="H246" s="50"/>
      <c r="I246" s="50"/>
      <c r="J246" s="118"/>
    </row>
  </sheetData>
  <sheetProtection/>
  <mergeCells count="21">
    <mergeCell ref="F2:J2"/>
    <mergeCell ref="A3:H3"/>
    <mergeCell ref="A4:H4"/>
    <mergeCell ref="B7:H7"/>
    <mergeCell ref="A203:J203"/>
    <mergeCell ref="A37:F37"/>
    <mergeCell ref="H210:I210"/>
    <mergeCell ref="H206:I206"/>
    <mergeCell ref="A202:J202"/>
    <mergeCell ref="J191:J192"/>
    <mergeCell ref="B9:H9"/>
    <mergeCell ref="A38:F38"/>
    <mergeCell ref="A155:F155"/>
    <mergeCell ref="H207:I209"/>
    <mergeCell ref="H211:I211"/>
    <mergeCell ref="A232:J232"/>
    <mergeCell ref="H215:I215"/>
    <mergeCell ref="H216:I216"/>
    <mergeCell ref="H217:I217"/>
    <mergeCell ref="I225:J225"/>
    <mergeCell ref="H214:I214"/>
  </mergeCells>
  <printOptions/>
  <pageMargins left="0.75" right="0.28" top="0.25" bottom="0.38" header="0.17" footer="0.2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2"/>
  <sheetViews>
    <sheetView zoomScale="60" zoomScaleNormal="60" zoomScaleSheetLayoutView="100" zoomScalePageLayoutView="0" workbookViewId="0" topLeftCell="H1">
      <pane ySplit="5205" topLeftCell="A27" activePane="bottomLeft" state="split"/>
      <selection pane="topLeft" activeCell="AG39" sqref="AG39"/>
      <selection pane="bottomLeft" activeCell="R46" sqref="R46"/>
    </sheetView>
  </sheetViews>
  <sheetFormatPr defaultColWidth="9.140625" defaultRowHeight="15"/>
  <cols>
    <col min="1" max="1" width="4.7109375" style="0" customWidth="1"/>
    <col min="2" max="2" width="13.8515625" style="0" customWidth="1"/>
    <col min="3" max="3" width="15.8515625" style="0" customWidth="1"/>
    <col min="4" max="4" width="13.57421875" style="0" customWidth="1"/>
    <col min="5" max="5" width="11.7109375" style="0" customWidth="1"/>
    <col min="6" max="6" width="13.8515625" style="0" customWidth="1"/>
    <col min="7" max="7" width="17.8515625" style="0" customWidth="1"/>
    <col min="8" max="8" width="13.421875" style="0" customWidth="1"/>
    <col min="9" max="14" width="11.7109375" style="0" customWidth="1"/>
    <col min="15" max="15" width="13.57421875" style="0" customWidth="1"/>
    <col min="16" max="16" width="15.7109375" style="0" customWidth="1"/>
    <col min="17" max="17" width="11.7109375" style="0" customWidth="1"/>
    <col min="18" max="18" width="13.57421875" style="0" customWidth="1"/>
    <col min="19" max="22" width="11.7109375" style="0" customWidth="1"/>
    <col min="23" max="24" width="14.140625" style="0" customWidth="1"/>
    <col min="25" max="25" width="13.140625" style="0" customWidth="1"/>
    <col min="26" max="29" width="11.7109375" style="0" customWidth="1"/>
    <col min="30" max="30" width="16.140625" style="0" customWidth="1"/>
    <col min="31" max="31" width="13.8515625" style="0" customWidth="1"/>
    <col min="32" max="32" width="16.28125" style="0" customWidth="1"/>
    <col min="33" max="34" width="11.7109375" style="0" customWidth="1"/>
    <col min="35" max="36" width="13.421875" style="0" customWidth="1"/>
    <col min="37" max="37" width="14.140625" style="0" customWidth="1"/>
    <col min="38" max="40" width="11.7109375" style="0" customWidth="1"/>
    <col min="41" max="41" width="16.140625" style="0" customWidth="1"/>
  </cols>
  <sheetData>
    <row r="1" spans="3:37" ht="15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1" ht="33" customHeight="1">
      <c r="A2" s="359"/>
      <c r="B2" s="3"/>
      <c r="C2" s="367" t="s">
        <v>51</v>
      </c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5" t="s">
        <v>53</v>
      </c>
      <c r="AA2" s="368"/>
      <c r="AB2" s="366"/>
      <c r="AC2" s="313"/>
      <c r="AD2" s="369" t="s">
        <v>50</v>
      </c>
      <c r="AE2" s="369"/>
      <c r="AF2" s="369"/>
      <c r="AG2" s="369"/>
      <c r="AH2" s="369"/>
      <c r="AI2" s="369"/>
      <c r="AJ2" s="369"/>
      <c r="AK2" s="369"/>
      <c r="AL2" s="370" t="s">
        <v>49</v>
      </c>
      <c r="AM2" s="370"/>
      <c r="AN2" s="4" t="s">
        <v>52</v>
      </c>
      <c r="AO2" s="362" t="s">
        <v>66</v>
      </c>
    </row>
    <row r="3" spans="1:41" ht="129" customHeight="1">
      <c r="A3" s="360"/>
      <c r="B3" s="5" t="s">
        <v>64</v>
      </c>
      <c r="C3" s="6" t="s">
        <v>18</v>
      </c>
      <c r="D3" s="6" t="s">
        <v>20</v>
      </c>
      <c r="E3" s="6" t="s">
        <v>21</v>
      </c>
      <c r="F3" s="6" t="s">
        <v>21</v>
      </c>
      <c r="G3" s="6" t="s">
        <v>21</v>
      </c>
      <c r="H3" s="6" t="s">
        <v>21</v>
      </c>
      <c r="I3" s="6" t="s">
        <v>21</v>
      </c>
      <c r="J3" s="6" t="s">
        <v>21</v>
      </c>
      <c r="K3" s="6" t="s">
        <v>21</v>
      </c>
      <c r="L3" s="6" t="s">
        <v>21</v>
      </c>
      <c r="M3" s="6" t="s">
        <v>21</v>
      </c>
      <c r="N3" s="6" t="s">
        <v>21</v>
      </c>
      <c r="O3" s="6" t="s">
        <v>21</v>
      </c>
      <c r="P3" s="6" t="s">
        <v>21</v>
      </c>
      <c r="Q3" s="6"/>
      <c r="R3" s="6" t="s">
        <v>58</v>
      </c>
      <c r="S3" s="6" t="s">
        <v>59</v>
      </c>
      <c r="T3" s="6" t="s">
        <v>60</v>
      </c>
      <c r="U3" s="6"/>
      <c r="V3" s="6" t="s">
        <v>21</v>
      </c>
      <c r="W3" s="6" t="s">
        <v>21</v>
      </c>
      <c r="X3" s="6" t="s">
        <v>21</v>
      </c>
      <c r="Y3" s="6" t="s">
        <v>21</v>
      </c>
      <c r="Z3" s="7" t="s">
        <v>21</v>
      </c>
      <c r="AA3" s="7" t="s">
        <v>21</v>
      </c>
      <c r="AB3" s="7" t="s">
        <v>21</v>
      </c>
      <c r="AC3" s="314"/>
      <c r="AD3" s="8" t="s">
        <v>18</v>
      </c>
      <c r="AE3" s="8" t="s">
        <v>57</v>
      </c>
      <c r="AF3" s="8" t="s">
        <v>20</v>
      </c>
      <c r="AG3" s="8" t="s">
        <v>21</v>
      </c>
      <c r="AH3" s="8" t="s">
        <v>21</v>
      </c>
      <c r="AI3" s="8" t="s">
        <v>21</v>
      </c>
      <c r="AJ3" s="8" t="s">
        <v>21</v>
      </c>
      <c r="AK3" s="8" t="s">
        <v>21</v>
      </c>
      <c r="AL3" s="9" t="s">
        <v>21</v>
      </c>
      <c r="AM3" s="9" t="s">
        <v>21</v>
      </c>
      <c r="AN3" s="10" t="s">
        <v>21</v>
      </c>
      <c r="AO3" s="363"/>
    </row>
    <row r="4" spans="1:41" ht="31.5">
      <c r="A4" s="360"/>
      <c r="B4" s="11" t="s">
        <v>63</v>
      </c>
      <c r="C4" s="12" t="s">
        <v>17</v>
      </c>
      <c r="D4" s="12" t="s">
        <v>19</v>
      </c>
      <c r="E4" s="13">
        <v>244</v>
      </c>
      <c r="F4" s="13">
        <v>244</v>
      </c>
      <c r="G4" s="13">
        <v>244</v>
      </c>
      <c r="H4" s="13">
        <v>244</v>
      </c>
      <c r="I4" s="13">
        <v>244</v>
      </c>
      <c r="J4" s="13">
        <v>244</v>
      </c>
      <c r="K4" s="13">
        <v>244</v>
      </c>
      <c r="L4" s="13">
        <v>244</v>
      </c>
      <c r="M4" s="13">
        <v>244</v>
      </c>
      <c r="N4" s="13">
        <v>244</v>
      </c>
      <c r="O4" s="13">
        <v>244</v>
      </c>
      <c r="P4" s="13">
        <v>244</v>
      </c>
      <c r="Q4" s="13">
        <v>244</v>
      </c>
      <c r="R4" s="13">
        <v>851</v>
      </c>
      <c r="S4" s="13">
        <v>852</v>
      </c>
      <c r="T4" s="13">
        <v>853</v>
      </c>
      <c r="U4" s="13">
        <v>244</v>
      </c>
      <c r="V4" s="13">
        <v>244</v>
      </c>
      <c r="W4" s="13">
        <v>244</v>
      </c>
      <c r="X4" s="13">
        <v>244</v>
      </c>
      <c r="Y4" s="13">
        <v>244</v>
      </c>
      <c r="Z4" s="14">
        <v>244</v>
      </c>
      <c r="AA4" s="14">
        <v>244</v>
      </c>
      <c r="AB4" s="14">
        <v>244</v>
      </c>
      <c r="AC4" s="315">
        <v>510</v>
      </c>
      <c r="AD4" s="15" t="s">
        <v>17</v>
      </c>
      <c r="AE4" s="16">
        <v>112</v>
      </c>
      <c r="AF4" s="15" t="s">
        <v>19</v>
      </c>
      <c r="AG4" s="17">
        <v>244</v>
      </c>
      <c r="AH4" s="17">
        <v>244</v>
      </c>
      <c r="AI4" s="17">
        <v>244</v>
      </c>
      <c r="AJ4" s="17">
        <v>244</v>
      </c>
      <c r="AK4" s="17">
        <v>244</v>
      </c>
      <c r="AL4" s="18">
        <v>244</v>
      </c>
      <c r="AM4" s="18">
        <v>244</v>
      </c>
      <c r="AN4" s="19">
        <v>244</v>
      </c>
      <c r="AO4" s="363"/>
    </row>
    <row r="5" spans="1:41" ht="144.75" customHeight="1">
      <c r="A5" s="360"/>
      <c r="B5" s="5" t="s">
        <v>61</v>
      </c>
      <c r="C5" s="20" t="s">
        <v>16</v>
      </c>
      <c r="D5" s="20" t="s">
        <v>22</v>
      </c>
      <c r="E5" s="6" t="s">
        <v>23</v>
      </c>
      <c r="F5" s="6" t="s">
        <v>24</v>
      </c>
      <c r="G5" s="6" t="s">
        <v>25</v>
      </c>
      <c r="H5" s="6" t="s">
        <v>26</v>
      </c>
      <c r="I5" s="6" t="s">
        <v>27</v>
      </c>
      <c r="J5" s="6" t="s">
        <v>28</v>
      </c>
      <c r="K5" s="6" t="s">
        <v>29</v>
      </c>
      <c r="L5" s="6" t="s">
        <v>31</v>
      </c>
      <c r="M5" s="6" t="s">
        <v>32</v>
      </c>
      <c r="N5" s="6" t="s">
        <v>33</v>
      </c>
      <c r="O5" s="6" t="s">
        <v>34</v>
      </c>
      <c r="P5" s="6" t="s">
        <v>35</v>
      </c>
      <c r="Q5" s="6" t="s">
        <v>355</v>
      </c>
      <c r="R5" s="6" t="s">
        <v>36</v>
      </c>
      <c r="S5" s="6" t="s">
        <v>36</v>
      </c>
      <c r="T5" s="6" t="s">
        <v>36</v>
      </c>
      <c r="U5" s="6" t="s">
        <v>36</v>
      </c>
      <c r="V5" s="6" t="s">
        <v>37</v>
      </c>
      <c r="W5" s="6" t="s">
        <v>38</v>
      </c>
      <c r="X5" s="6" t="s">
        <v>39</v>
      </c>
      <c r="Y5" s="6" t="s">
        <v>40</v>
      </c>
      <c r="Z5" s="7" t="s">
        <v>36</v>
      </c>
      <c r="AA5" s="7" t="s">
        <v>38</v>
      </c>
      <c r="AB5" s="7" t="s">
        <v>40</v>
      </c>
      <c r="AC5" s="314" t="s">
        <v>357</v>
      </c>
      <c r="AD5" s="8" t="s">
        <v>16</v>
      </c>
      <c r="AE5" s="8" t="s">
        <v>30</v>
      </c>
      <c r="AF5" s="8" t="s">
        <v>22</v>
      </c>
      <c r="AG5" s="8" t="s">
        <v>23</v>
      </c>
      <c r="AH5" s="8" t="s">
        <v>34</v>
      </c>
      <c r="AI5" s="8" t="s">
        <v>35</v>
      </c>
      <c r="AJ5" s="8" t="s">
        <v>37</v>
      </c>
      <c r="AK5" s="8" t="s">
        <v>40</v>
      </c>
      <c r="AL5" s="9" t="s">
        <v>54</v>
      </c>
      <c r="AM5" s="9" t="s">
        <v>55</v>
      </c>
      <c r="AN5" s="21" t="s">
        <v>56</v>
      </c>
      <c r="AO5" s="363"/>
    </row>
    <row r="6" spans="1:41" s="1" customFormat="1" ht="41.25" customHeight="1">
      <c r="A6" s="361"/>
      <c r="B6" s="11" t="s">
        <v>62</v>
      </c>
      <c r="C6" s="22" t="s">
        <v>0</v>
      </c>
      <c r="D6" s="22" t="s">
        <v>1</v>
      </c>
      <c r="E6" s="22" t="s">
        <v>2</v>
      </c>
      <c r="F6" s="22" t="s">
        <v>3</v>
      </c>
      <c r="G6" s="22" t="s">
        <v>4</v>
      </c>
      <c r="H6" s="22" t="s">
        <v>5</v>
      </c>
      <c r="I6" s="22" t="s">
        <v>6</v>
      </c>
      <c r="J6" s="22" t="s">
        <v>7</v>
      </c>
      <c r="K6" s="22" t="s">
        <v>8</v>
      </c>
      <c r="L6" s="22" t="s">
        <v>9</v>
      </c>
      <c r="M6" s="22" t="s">
        <v>10</v>
      </c>
      <c r="N6" s="22" t="s">
        <v>11</v>
      </c>
      <c r="O6" s="22" t="s">
        <v>12</v>
      </c>
      <c r="P6" s="13">
        <v>26</v>
      </c>
      <c r="Q6" s="13">
        <v>27</v>
      </c>
      <c r="R6" s="320">
        <v>29</v>
      </c>
      <c r="S6" s="321"/>
      <c r="T6" s="321"/>
      <c r="U6" s="322"/>
      <c r="V6" s="13">
        <v>33</v>
      </c>
      <c r="W6" s="13">
        <v>34</v>
      </c>
      <c r="X6" s="13">
        <v>35</v>
      </c>
      <c r="Y6" s="13">
        <v>37</v>
      </c>
      <c r="Z6" s="14">
        <v>95</v>
      </c>
      <c r="AA6" s="365">
        <v>97</v>
      </c>
      <c r="AB6" s="366"/>
      <c r="AC6" s="313"/>
      <c r="AD6" s="17" t="s">
        <v>41</v>
      </c>
      <c r="AE6" s="17" t="s">
        <v>42</v>
      </c>
      <c r="AF6" s="17" t="s">
        <v>43</v>
      </c>
      <c r="AG6" s="17" t="s">
        <v>44</v>
      </c>
      <c r="AH6" s="17" t="s">
        <v>45</v>
      </c>
      <c r="AI6" s="17" t="s">
        <v>46</v>
      </c>
      <c r="AJ6" s="17" t="s">
        <v>48</v>
      </c>
      <c r="AK6" s="17" t="s">
        <v>47</v>
      </c>
      <c r="AL6" s="23" t="s">
        <v>14</v>
      </c>
      <c r="AM6" s="23" t="s">
        <v>15</v>
      </c>
      <c r="AN6" s="24" t="s">
        <v>13</v>
      </c>
      <c r="AO6" s="364"/>
    </row>
    <row r="7" spans="1:41" ht="22.5" customHeight="1">
      <c r="A7" s="355" t="s">
        <v>65</v>
      </c>
      <c r="B7" s="11" t="s">
        <v>76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316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6">
        <f>SUM(C7:AN7)</f>
        <v>0</v>
      </c>
    </row>
    <row r="8" spans="1:41" ht="15.75">
      <c r="A8" s="356"/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317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6">
        <f aca="true" t="shared" si="0" ref="AO8:AO46">SUM(C8:AN8)</f>
        <v>0</v>
      </c>
    </row>
    <row r="9" spans="1:41" ht="15.75">
      <c r="A9" s="356"/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317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6">
        <f t="shared" si="0"/>
        <v>0</v>
      </c>
    </row>
    <row r="10" spans="1:41" ht="15.75">
      <c r="A10" s="356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317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6">
        <f t="shared" si="0"/>
        <v>0</v>
      </c>
    </row>
    <row r="11" spans="1:41" ht="15.75">
      <c r="A11" s="356"/>
      <c r="B11" s="29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317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6">
        <f t="shared" si="0"/>
        <v>0</v>
      </c>
    </row>
    <row r="12" spans="1:41" ht="15.75">
      <c r="A12" s="356"/>
      <c r="B12" s="29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317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6">
        <f t="shared" si="0"/>
        <v>0</v>
      </c>
    </row>
    <row r="13" spans="1:41" ht="47.25">
      <c r="A13" s="357"/>
      <c r="B13" s="11" t="s">
        <v>78</v>
      </c>
      <c r="C13" s="30">
        <f>SUM(C7:C12)</f>
        <v>0</v>
      </c>
      <c r="D13" s="30">
        <f aca="true" t="shared" si="1" ref="D13:AN13">SUM(D7:D12)</f>
        <v>0</v>
      </c>
      <c r="E13" s="30">
        <f t="shared" si="1"/>
        <v>0</v>
      </c>
      <c r="F13" s="30">
        <f t="shared" si="1"/>
        <v>0</v>
      </c>
      <c r="G13" s="30">
        <f t="shared" si="1"/>
        <v>0</v>
      </c>
      <c r="H13" s="30">
        <f t="shared" si="1"/>
        <v>0</v>
      </c>
      <c r="I13" s="30">
        <f t="shared" si="1"/>
        <v>0</v>
      </c>
      <c r="J13" s="30">
        <f t="shared" si="1"/>
        <v>0</v>
      </c>
      <c r="K13" s="30">
        <f t="shared" si="1"/>
        <v>0</v>
      </c>
      <c r="L13" s="30">
        <f t="shared" si="1"/>
        <v>0</v>
      </c>
      <c r="M13" s="30">
        <f t="shared" si="1"/>
        <v>0</v>
      </c>
      <c r="N13" s="30">
        <f t="shared" si="1"/>
        <v>0</v>
      </c>
      <c r="O13" s="30">
        <f t="shared" si="1"/>
        <v>0</v>
      </c>
      <c r="P13" s="30">
        <f t="shared" si="1"/>
        <v>0</v>
      </c>
      <c r="Q13" s="30"/>
      <c r="R13" s="30">
        <f t="shared" si="1"/>
        <v>0</v>
      </c>
      <c r="S13" s="30">
        <f t="shared" si="1"/>
        <v>0</v>
      </c>
      <c r="T13" s="30">
        <f t="shared" si="1"/>
        <v>0</v>
      </c>
      <c r="U13" s="30"/>
      <c r="V13" s="30">
        <f t="shared" si="1"/>
        <v>0</v>
      </c>
      <c r="W13" s="30">
        <f t="shared" si="1"/>
        <v>0</v>
      </c>
      <c r="X13" s="30">
        <f t="shared" si="1"/>
        <v>0</v>
      </c>
      <c r="Y13" s="30">
        <f t="shared" si="1"/>
        <v>0</v>
      </c>
      <c r="Z13" s="31">
        <f t="shared" si="1"/>
        <v>0</v>
      </c>
      <c r="AA13" s="31">
        <f t="shared" si="1"/>
        <v>0</v>
      </c>
      <c r="AB13" s="31">
        <f t="shared" si="1"/>
        <v>0</v>
      </c>
      <c r="AC13" s="316"/>
      <c r="AD13" s="32">
        <f t="shared" si="1"/>
        <v>0</v>
      </c>
      <c r="AE13" s="32">
        <f t="shared" si="1"/>
        <v>0</v>
      </c>
      <c r="AF13" s="32">
        <f t="shared" si="1"/>
        <v>0</v>
      </c>
      <c r="AG13" s="32">
        <f t="shared" si="1"/>
        <v>0</v>
      </c>
      <c r="AH13" s="32">
        <f t="shared" si="1"/>
        <v>0</v>
      </c>
      <c r="AI13" s="32">
        <f t="shared" si="1"/>
        <v>0</v>
      </c>
      <c r="AJ13" s="32">
        <f t="shared" si="1"/>
        <v>0</v>
      </c>
      <c r="AK13" s="32">
        <f t="shared" si="1"/>
        <v>0</v>
      </c>
      <c r="AL13" s="33">
        <f t="shared" si="1"/>
        <v>0</v>
      </c>
      <c r="AM13" s="33">
        <f t="shared" si="1"/>
        <v>0</v>
      </c>
      <c r="AN13" s="34">
        <f t="shared" si="1"/>
        <v>0</v>
      </c>
      <c r="AO13" s="26">
        <f t="shared" si="0"/>
        <v>0</v>
      </c>
    </row>
    <row r="14" spans="1:41" ht="63">
      <c r="A14" s="358" t="s">
        <v>67</v>
      </c>
      <c r="B14" s="43" t="s">
        <v>77</v>
      </c>
      <c r="C14" s="44">
        <v>246502.07</v>
      </c>
      <c r="D14" s="44">
        <v>76950.16</v>
      </c>
      <c r="E14" s="44">
        <v>4500</v>
      </c>
      <c r="F14" s="44"/>
      <c r="G14" s="44">
        <v>140423.71</v>
      </c>
      <c r="H14" s="44">
        <v>727969.74</v>
      </c>
      <c r="I14" s="44"/>
      <c r="J14" s="44"/>
      <c r="K14" s="44">
        <v>3180</v>
      </c>
      <c r="L14" s="44"/>
      <c r="M14" s="44"/>
      <c r="N14" s="44"/>
      <c r="O14" s="44">
        <v>241016.22</v>
      </c>
      <c r="P14" s="44">
        <v>109865.46</v>
      </c>
      <c r="Q14" s="44">
        <v>25976</v>
      </c>
      <c r="R14" s="44">
        <v>461016</v>
      </c>
      <c r="S14" s="44">
        <v>6628.96</v>
      </c>
      <c r="T14" s="44">
        <v>620.85</v>
      </c>
      <c r="U14" s="44">
        <v>640</v>
      </c>
      <c r="V14" s="44">
        <v>7300</v>
      </c>
      <c r="W14" s="44">
        <v>86401.62</v>
      </c>
      <c r="X14" s="44">
        <v>215270.64</v>
      </c>
      <c r="Y14" s="44">
        <v>101808.95</v>
      </c>
      <c r="Z14" s="44"/>
      <c r="AA14" s="44"/>
      <c r="AB14" s="44"/>
      <c r="AC14" s="316">
        <v>8892.8</v>
      </c>
      <c r="AD14" s="44">
        <v>5423761.82</v>
      </c>
      <c r="AE14" s="44">
        <v>4956</v>
      </c>
      <c r="AF14" s="44">
        <v>1561593.3</v>
      </c>
      <c r="AG14" s="44">
        <v>52573.09</v>
      </c>
      <c r="AH14" s="44">
        <v>21310</v>
      </c>
      <c r="AI14" s="44">
        <v>340218.29</v>
      </c>
      <c r="AJ14" s="44">
        <f>410566.8</f>
        <v>410566.8</v>
      </c>
      <c r="AK14" s="44">
        <v>102366</v>
      </c>
      <c r="AL14" s="44"/>
      <c r="AM14" s="44"/>
      <c r="AN14" s="44"/>
      <c r="AO14" s="45">
        <f t="shared" si="0"/>
        <v>10382308.48</v>
      </c>
    </row>
    <row r="15" spans="1:41" ht="15" customHeight="1">
      <c r="A15" s="358"/>
      <c r="B15" s="27">
        <v>42712</v>
      </c>
      <c r="C15" s="28">
        <v>28000</v>
      </c>
      <c r="D15" s="35">
        <v>8456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317"/>
      <c r="AD15" s="28">
        <v>296181.31</v>
      </c>
      <c r="AE15" s="28"/>
      <c r="AF15" s="28">
        <v>154491.13</v>
      </c>
      <c r="AG15" s="28"/>
      <c r="AH15" s="28"/>
      <c r="AI15" s="28"/>
      <c r="AJ15" s="28"/>
      <c r="AK15" s="28"/>
      <c r="AL15" s="28"/>
      <c r="AM15" s="28"/>
      <c r="AN15" s="28"/>
      <c r="AO15" s="26">
        <f t="shared" si="0"/>
        <v>487128.44</v>
      </c>
    </row>
    <row r="16" spans="1:41" ht="15" customHeight="1">
      <c r="A16" s="358"/>
      <c r="B16" s="27">
        <v>42717</v>
      </c>
      <c r="C16" s="28"/>
      <c r="D16" s="35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>
        <v>6052.96</v>
      </c>
      <c r="Q16" s="28">
        <f>10333.1+10390.4</f>
        <v>20723.5</v>
      </c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317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6">
        <f t="shared" si="0"/>
        <v>26776.46</v>
      </c>
    </row>
    <row r="17" spans="1:41" ht="15" customHeight="1">
      <c r="A17" s="358"/>
      <c r="B17" s="27">
        <v>42718</v>
      </c>
      <c r="C17" s="28"/>
      <c r="D17" s="35"/>
      <c r="E17" s="28"/>
      <c r="F17" s="28"/>
      <c r="G17" s="28">
        <v>11908.62</v>
      </c>
      <c r="H17" s="28"/>
      <c r="I17" s="28"/>
      <c r="J17" s="28"/>
      <c r="K17" s="28"/>
      <c r="L17" s="28"/>
      <c r="M17" s="28"/>
      <c r="N17" s="28"/>
      <c r="O17" s="28">
        <f>265.97+7830</f>
        <v>8095.97</v>
      </c>
      <c r="P17" s="28"/>
      <c r="Q17" s="28"/>
      <c r="R17" s="28"/>
      <c r="S17" s="28"/>
      <c r="T17" s="28">
        <v>200</v>
      </c>
      <c r="U17" s="28"/>
      <c r="V17" s="28"/>
      <c r="W17" s="28"/>
      <c r="X17" s="28">
        <f>23787+6000</f>
        <v>29787</v>
      </c>
      <c r="Y17" s="28"/>
      <c r="Z17" s="28"/>
      <c r="AA17" s="28"/>
      <c r="AB17" s="28"/>
      <c r="AC17" s="317"/>
      <c r="AD17" s="28"/>
      <c r="AE17" s="35"/>
      <c r="AF17" s="28"/>
      <c r="AG17" s="28">
        <v>6028.65</v>
      </c>
      <c r="AH17" s="28"/>
      <c r="AI17" s="28">
        <f>18659+10476</f>
        <v>29135</v>
      </c>
      <c r="AJ17" s="28"/>
      <c r="AK17" s="28"/>
      <c r="AL17" s="28"/>
      <c r="AM17" s="28"/>
      <c r="AN17" s="28"/>
      <c r="AO17" s="26">
        <f t="shared" si="0"/>
        <v>85155.23999999999</v>
      </c>
    </row>
    <row r="18" spans="1:41" ht="15.75">
      <c r="A18" s="358"/>
      <c r="B18" s="27">
        <v>42719</v>
      </c>
      <c r="C18" s="28"/>
      <c r="D18" s="35"/>
      <c r="E18" s="28">
        <v>1500</v>
      </c>
      <c r="F18" s="28"/>
      <c r="G18" s="28">
        <v>5032.16</v>
      </c>
      <c r="H18" s="28"/>
      <c r="I18" s="28"/>
      <c r="J18" s="28"/>
      <c r="K18" s="28"/>
      <c r="L18" s="28"/>
      <c r="M18" s="28"/>
      <c r="N18" s="28"/>
      <c r="O18" s="28">
        <v>8646</v>
      </c>
      <c r="P18" s="28"/>
      <c r="Q18" s="28"/>
      <c r="R18" s="28"/>
      <c r="S18" s="28"/>
      <c r="T18" s="28"/>
      <c r="U18" s="28"/>
      <c r="V18" s="28"/>
      <c r="W18" s="28"/>
      <c r="X18" s="28">
        <v>29642.4</v>
      </c>
      <c r="Y18" s="28"/>
      <c r="Z18" s="28"/>
      <c r="AA18" s="28"/>
      <c r="AB18" s="28"/>
      <c r="AC18" s="317"/>
      <c r="AD18" s="28"/>
      <c r="AE18" s="28"/>
      <c r="AF18" s="28"/>
      <c r="AG18" s="28"/>
      <c r="AH18" s="28"/>
      <c r="AI18" s="28">
        <v>75285.5</v>
      </c>
      <c r="AJ18" s="307"/>
      <c r="AK18" s="28"/>
      <c r="AL18" s="28"/>
      <c r="AM18" s="28"/>
      <c r="AN18" s="28"/>
      <c r="AO18" s="26">
        <f t="shared" si="0"/>
        <v>120106.06</v>
      </c>
    </row>
    <row r="19" spans="1:41" ht="15.75">
      <c r="A19" s="358"/>
      <c r="B19" s="27">
        <v>42730</v>
      </c>
      <c r="C19" s="28">
        <v>30000</v>
      </c>
      <c r="D19" s="28">
        <v>9060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317"/>
      <c r="AD19" s="28">
        <v>533753.47</v>
      </c>
      <c r="AE19" s="28"/>
      <c r="AF19" s="28">
        <v>161193.56</v>
      </c>
      <c r="AG19" s="28"/>
      <c r="AH19" s="28"/>
      <c r="AI19" s="28"/>
      <c r="AJ19" s="28"/>
      <c r="AK19" s="28"/>
      <c r="AL19" s="28"/>
      <c r="AM19" s="28"/>
      <c r="AN19" s="28"/>
      <c r="AO19" s="26">
        <f t="shared" si="0"/>
        <v>734007.03</v>
      </c>
    </row>
    <row r="20" spans="1:41" ht="15.75">
      <c r="A20" s="358"/>
      <c r="B20" s="27">
        <v>42731</v>
      </c>
      <c r="C20" s="28"/>
      <c r="D20" s="28">
        <v>1500</v>
      </c>
      <c r="E20" s="28">
        <v>1500</v>
      </c>
      <c r="F20" s="28"/>
      <c r="G20" s="28">
        <v>6709.54</v>
      </c>
      <c r="H20" s="28">
        <v>122795.35</v>
      </c>
      <c r="I20" s="28"/>
      <c r="J20" s="28"/>
      <c r="K20" s="28"/>
      <c r="L20" s="28"/>
      <c r="M20" s="28"/>
      <c r="N20" s="28"/>
      <c r="O20" s="28">
        <v>4044.7</v>
      </c>
      <c r="P20" s="28">
        <f>9882.78</f>
        <v>9882.78</v>
      </c>
      <c r="Q20" s="28">
        <v>9970.2</v>
      </c>
      <c r="R20" s="28"/>
      <c r="S20" s="28"/>
      <c r="T20" s="28"/>
      <c r="U20" s="28"/>
      <c r="V20" s="28"/>
      <c r="W20" s="28"/>
      <c r="X20" s="28"/>
      <c r="Y20" s="28">
        <v>18022.44</v>
      </c>
      <c r="Z20" s="28"/>
      <c r="AA20" s="28"/>
      <c r="AB20" s="28"/>
      <c r="AC20" s="317"/>
      <c r="AD20" s="28">
        <v>29293.74</v>
      </c>
      <c r="AE20" s="28"/>
      <c r="AF20" s="28">
        <v>46300</v>
      </c>
      <c r="AG20" s="28">
        <v>4387.12</v>
      </c>
      <c r="AH20" s="28">
        <v>4900</v>
      </c>
      <c r="AI20" s="28">
        <v>38105.22</v>
      </c>
      <c r="AJ20" s="28"/>
      <c r="AK20" s="28"/>
      <c r="AL20" s="28"/>
      <c r="AM20" s="28"/>
      <c r="AN20" s="28"/>
      <c r="AO20" s="26">
        <f t="shared" si="0"/>
        <v>297411.09</v>
      </c>
    </row>
    <row r="21" spans="1:41" ht="15.75">
      <c r="A21" s="358"/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317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6">
        <f t="shared" si="0"/>
        <v>0</v>
      </c>
    </row>
    <row r="22" spans="1:41" ht="15.75">
      <c r="A22" s="358"/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317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6">
        <f t="shared" si="0"/>
        <v>0</v>
      </c>
    </row>
    <row r="23" spans="1:41" ht="15.75">
      <c r="A23" s="358"/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317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6">
        <f t="shared" si="0"/>
        <v>0</v>
      </c>
    </row>
    <row r="24" spans="1:41" ht="15.75">
      <c r="A24" s="358"/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317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6">
        <f t="shared" si="0"/>
        <v>0</v>
      </c>
    </row>
    <row r="25" spans="1:41" ht="15.75">
      <c r="A25" s="358"/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317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6">
        <f t="shared" si="0"/>
        <v>0</v>
      </c>
    </row>
    <row r="26" spans="1:41" s="312" customFormat="1" ht="39.75" customHeight="1">
      <c r="A26" s="358"/>
      <c r="B26" s="309" t="s">
        <v>73</v>
      </c>
      <c r="C26" s="310">
        <f aca="true" t="shared" si="2" ref="C26:AN26">SUM(C15:C25)</f>
        <v>58000</v>
      </c>
      <c r="D26" s="310">
        <f t="shared" si="2"/>
        <v>19016</v>
      </c>
      <c r="E26" s="310">
        <f t="shared" si="2"/>
        <v>3000</v>
      </c>
      <c r="F26" s="310">
        <f t="shared" si="2"/>
        <v>0</v>
      </c>
      <c r="G26" s="310">
        <f t="shared" si="2"/>
        <v>23650.32</v>
      </c>
      <c r="H26" s="310">
        <f t="shared" si="2"/>
        <v>122795.35</v>
      </c>
      <c r="I26" s="310">
        <f t="shared" si="2"/>
        <v>0</v>
      </c>
      <c r="J26" s="310">
        <f t="shared" si="2"/>
        <v>0</v>
      </c>
      <c r="K26" s="310">
        <f t="shared" si="2"/>
        <v>0</v>
      </c>
      <c r="L26" s="310">
        <f t="shared" si="2"/>
        <v>0</v>
      </c>
      <c r="M26" s="310">
        <f t="shared" si="2"/>
        <v>0</v>
      </c>
      <c r="N26" s="310">
        <f t="shared" si="2"/>
        <v>0</v>
      </c>
      <c r="O26" s="310">
        <f t="shared" si="2"/>
        <v>20786.670000000002</v>
      </c>
      <c r="P26" s="310">
        <f t="shared" si="2"/>
        <v>15935.740000000002</v>
      </c>
      <c r="Q26" s="310">
        <f t="shared" si="2"/>
        <v>30693.7</v>
      </c>
      <c r="R26" s="310">
        <f t="shared" si="2"/>
        <v>0</v>
      </c>
      <c r="S26" s="310">
        <f t="shared" si="2"/>
        <v>0</v>
      </c>
      <c r="T26" s="310">
        <f t="shared" si="2"/>
        <v>200</v>
      </c>
      <c r="U26" s="310">
        <f t="shared" si="2"/>
        <v>0</v>
      </c>
      <c r="V26" s="310">
        <f t="shared" si="2"/>
        <v>0</v>
      </c>
      <c r="W26" s="310">
        <f t="shared" si="2"/>
        <v>0</v>
      </c>
      <c r="X26" s="310">
        <f t="shared" si="2"/>
        <v>59429.4</v>
      </c>
      <c r="Y26" s="310">
        <f t="shared" si="2"/>
        <v>18022.44</v>
      </c>
      <c r="Z26" s="310">
        <f t="shared" si="2"/>
        <v>0</v>
      </c>
      <c r="AA26" s="310">
        <f t="shared" si="2"/>
        <v>0</v>
      </c>
      <c r="AB26" s="310">
        <f t="shared" si="2"/>
        <v>0</v>
      </c>
      <c r="AC26" s="310">
        <f t="shared" si="2"/>
        <v>0</v>
      </c>
      <c r="AD26" s="310">
        <f t="shared" si="2"/>
        <v>859228.52</v>
      </c>
      <c r="AE26" s="310">
        <f t="shared" si="2"/>
        <v>0</v>
      </c>
      <c r="AF26" s="310">
        <f t="shared" si="2"/>
        <v>361984.69</v>
      </c>
      <c r="AG26" s="310">
        <f t="shared" si="2"/>
        <v>10415.77</v>
      </c>
      <c r="AH26" s="310">
        <f t="shared" si="2"/>
        <v>4900</v>
      </c>
      <c r="AI26" s="310">
        <f t="shared" si="2"/>
        <v>142525.72</v>
      </c>
      <c r="AJ26" s="310">
        <f t="shared" si="2"/>
        <v>0</v>
      </c>
      <c r="AK26" s="310">
        <f t="shared" si="2"/>
        <v>0</v>
      </c>
      <c r="AL26" s="310">
        <f t="shared" si="2"/>
        <v>0</v>
      </c>
      <c r="AM26" s="310">
        <f t="shared" si="2"/>
        <v>0</v>
      </c>
      <c r="AN26" s="310">
        <f t="shared" si="2"/>
        <v>0</v>
      </c>
      <c r="AO26" s="311">
        <f t="shared" si="0"/>
        <v>1750584.32</v>
      </c>
    </row>
    <row r="27" spans="1:41" s="312" customFormat="1" ht="39.75" customHeight="1">
      <c r="A27" s="358"/>
      <c r="B27" s="309" t="s">
        <v>74</v>
      </c>
      <c r="C27" s="307">
        <f aca="true" t="shared" si="3" ref="C27:AN27">C26+C14</f>
        <v>304502.07</v>
      </c>
      <c r="D27" s="307">
        <f t="shared" si="3"/>
        <v>95966.16</v>
      </c>
      <c r="E27" s="307">
        <f t="shared" si="3"/>
        <v>7500</v>
      </c>
      <c r="F27" s="307">
        <f t="shared" si="3"/>
        <v>0</v>
      </c>
      <c r="G27" s="307">
        <f t="shared" si="3"/>
        <v>164074.03</v>
      </c>
      <c r="H27" s="307">
        <f t="shared" si="3"/>
        <v>850765.09</v>
      </c>
      <c r="I27" s="307">
        <f t="shared" si="3"/>
        <v>0</v>
      </c>
      <c r="J27" s="307">
        <f t="shared" si="3"/>
        <v>0</v>
      </c>
      <c r="K27" s="307">
        <f t="shared" si="3"/>
        <v>3180</v>
      </c>
      <c r="L27" s="307">
        <f t="shared" si="3"/>
        <v>0</v>
      </c>
      <c r="M27" s="307">
        <f t="shared" si="3"/>
        <v>0</v>
      </c>
      <c r="N27" s="307">
        <f t="shared" si="3"/>
        <v>0</v>
      </c>
      <c r="O27" s="307">
        <f t="shared" si="3"/>
        <v>261802.89</v>
      </c>
      <c r="P27" s="307">
        <f t="shared" si="3"/>
        <v>125801.20000000001</v>
      </c>
      <c r="Q27" s="307">
        <f t="shared" si="3"/>
        <v>56669.7</v>
      </c>
      <c r="R27" s="307">
        <f t="shared" si="3"/>
        <v>461016</v>
      </c>
      <c r="S27" s="307">
        <f t="shared" si="3"/>
        <v>6628.96</v>
      </c>
      <c r="T27" s="307">
        <f t="shared" si="3"/>
        <v>820.85</v>
      </c>
      <c r="U27" s="307">
        <f t="shared" si="3"/>
        <v>640</v>
      </c>
      <c r="V27" s="307">
        <f t="shared" si="3"/>
        <v>7300</v>
      </c>
      <c r="W27" s="307">
        <f t="shared" si="3"/>
        <v>86401.62</v>
      </c>
      <c r="X27" s="307">
        <f t="shared" si="3"/>
        <v>274700.04000000004</v>
      </c>
      <c r="Y27" s="307">
        <f t="shared" si="3"/>
        <v>119831.39</v>
      </c>
      <c r="Z27" s="307">
        <f t="shared" si="3"/>
        <v>0</v>
      </c>
      <c r="AA27" s="307">
        <f t="shared" si="3"/>
        <v>0</v>
      </c>
      <c r="AB27" s="307">
        <f t="shared" si="3"/>
        <v>0</v>
      </c>
      <c r="AC27" s="307">
        <f t="shared" si="3"/>
        <v>8892.8</v>
      </c>
      <c r="AD27" s="307">
        <f t="shared" si="3"/>
        <v>6282990.34</v>
      </c>
      <c r="AE27" s="307">
        <f t="shared" si="3"/>
        <v>4956</v>
      </c>
      <c r="AF27" s="307">
        <f t="shared" si="3"/>
        <v>1923577.99</v>
      </c>
      <c r="AG27" s="307">
        <f t="shared" si="3"/>
        <v>62988.86</v>
      </c>
      <c r="AH27" s="307">
        <f t="shared" si="3"/>
        <v>26210</v>
      </c>
      <c r="AI27" s="307">
        <f t="shared" si="3"/>
        <v>482744.01</v>
      </c>
      <c r="AJ27" s="307">
        <f t="shared" si="3"/>
        <v>410566.8</v>
      </c>
      <c r="AK27" s="307">
        <f t="shared" si="3"/>
        <v>102366</v>
      </c>
      <c r="AL27" s="307">
        <f t="shared" si="3"/>
        <v>0</v>
      </c>
      <c r="AM27" s="307">
        <f t="shared" si="3"/>
        <v>0</v>
      </c>
      <c r="AN27" s="307">
        <f t="shared" si="3"/>
        <v>0</v>
      </c>
      <c r="AO27" s="318">
        <f t="shared" si="0"/>
        <v>12132892.8</v>
      </c>
    </row>
    <row r="28" spans="1:41" ht="39.75" customHeight="1">
      <c r="A28" s="358"/>
      <c r="B28" s="36" t="s">
        <v>75</v>
      </c>
      <c r="C28" s="30">
        <f>C13-C27</f>
        <v>-304502.07</v>
      </c>
      <c r="D28" s="30">
        <f aca="true" t="shared" si="4" ref="D28:Y28">D13-D27</f>
        <v>-95966.16</v>
      </c>
      <c r="E28" s="30">
        <f t="shared" si="4"/>
        <v>-7500</v>
      </c>
      <c r="F28" s="30">
        <f t="shared" si="4"/>
        <v>0</v>
      </c>
      <c r="G28" s="30">
        <f t="shared" si="4"/>
        <v>-164074.03</v>
      </c>
      <c r="H28" s="30">
        <f t="shared" si="4"/>
        <v>-850765.09</v>
      </c>
      <c r="I28" s="30">
        <f t="shared" si="4"/>
        <v>0</v>
      </c>
      <c r="J28" s="30">
        <f t="shared" si="4"/>
        <v>0</v>
      </c>
      <c r="K28" s="30">
        <f t="shared" si="4"/>
        <v>-3180</v>
      </c>
      <c r="L28" s="30">
        <f t="shared" si="4"/>
        <v>0</v>
      </c>
      <c r="M28" s="30">
        <f t="shared" si="4"/>
        <v>0</v>
      </c>
      <c r="N28" s="30">
        <f t="shared" si="4"/>
        <v>0</v>
      </c>
      <c r="O28" s="30">
        <f t="shared" si="4"/>
        <v>-261802.89</v>
      </c>
      <c r="P28" s="30">
        <f t="shared" si="4"/>
        <v>-125801.20000000001</v>
      </c>
      <c r="Q28" s="30">
        <f t="shared" si="4"/>
        <v>-56669.7</v>
      </c>
      <c r="R28" s="30">
        <f t="shared" si="4"/>
        <v>-461016</v>
      </c>
      <c r="S28" s="30">
        <f t="shared" si="4"/>
        <v>-6628.96</v>
      </c>
      <c r="T28" s="30">
        <f t="shared" si="4"/>
        <v>-820.85</v>
      </c>
      <c r="U28" s="30">
        <f t="shared" si="4"/>
        <v>-640</v>
      </c>
      <c r="V28" s="30">
        <f t="shared" si="4"/>
        <v>-7300</v>
      </c>
      <c r="W28" s="30">
        <f t="shared" si="4"/>
        <v>-86401.62</v>
      </c>
      <c r="X28" s="30">
        <f t="shared" si="4"/>
        <v>-274700.04000000004</v>
      </c>
      <c r="Y28" s="30">
        <f t="shared" si="4"/>
        <v>-119831.39</v>
      </c>
      <c r="Z28" s="31">
        <f>Z13-Z27</f>
        <v>0</v>
      </c>
      <c r="AA28" s="31">
        <f>AA13-AA27</f>
        <v>0</v>
      </c>
      <c r="AB28" s="31">
        <f>AB13-AB27</f>
        <v>0</v>
      </c>
      <c r="AC28" s="32">
        <f>AC13-AC27</f>
        <v>-8892.8</v>
      </c>
      <c r="AD28" s="32">
        <f>AD13-AD27</f>
        <v>-6282990.34</v>
      </c>
      <c r="AE28" s="32">
        <f aca="true" t="shared" si="5" ref="AE28:AK28">AE13-AE27</f>
        <v>-4956</v>
      </c>
      <c r="AF28" s="32">
        <f t="shared" si="5"/>
        <v>-1923577.99</v>
      </c>
      <c r="AG28" s="32">
        <f t="shared" si="5"/>
        <v>-62988.86</v>
      </c>
      <c r="AH28" s="32">
        <f t="shared" si="5"/>
        <v>-26210</v>
      </c>
      <c r="AI28" s="32">
        <f t="shared" si="5"/>
        <v>-482744.01</v>
      </c>
      <c r="AJ28" s="32">
        <f t="shared" si="5"/>
        <v>-410566.8</v>
      </c>
      <c r="AK28" s="32">
        <f t="shared" si="5"/>
        <v>-102366</v>
      </c>
      <c r="AL28" s="33">
        <f>AL13-AL27</f>
        <v>0</v>
      </c>
      <c r="AM28" s="33">
        <f>AM13-AM27</f>
        <v>0</v>
      </c>
      <c r="AN28" s="34">
        <f>AN13-AN27</f>
        <v>0</v>
      </c>
      <c r="AO28" s="26">
        <f t="shared" si="0"/>
        <v>-12132892.8</v>
      </c>
    </row>
    <row r="29" spans="1:41" ht="33.75" customHeight="1">
      <c r="A29" s="355" t="s">
        <v>68</v>
      </c>
      <c r="B29" s="46" t="s">
        <v>70</v>
      </c>
      <c r="C29" s="47">
        <v>256502.07</v>
      </c>
      <c r="D29" s="47">
        <v>76346.16</v>
      </c>
      <c r="E29" s="47">
        <v>6000</v>
      </c>
      <c r="F29" s="47"/>
      <c r="G29" s="47">
        <v>140423.71</v>
      </c>
      <c r="H29" s="47">
        <v>727969.74</v>
      </c>
      <c r="I29" s="47"/>
      <c r="J29" s="47"/>
      <c r="K29" s="47">
        <v>3180</v>
      </c>
      <c r="L29" s="47"/>
      <c r="M29" s="47"/>
      <c r="N29" s="47"/>
      <c r="O29" s="47">
        <v>238992.52</v>
      </c>
      <c r="P29" s="47">
        <v>109865.46</v>
      </c>
      <c r="Q29" s="47">
        <v>25976</v>
      </c>
      <c r="R29" s="47">
        <v>461016</v>
      </c>
      <c r="S29" s="47">
        <v>6628.96</v>
      </c>
      <c r="T29" s="47">
        <v>0.85</v>
      </c>
      <c r="U29" s="47"/>
      <c r="V29" s="47">
        <v>7300</v>
      </c>
      <c r="W29" s="47">
        <v>86401.62</v>
      </c>
      <c r="X29" s="47">
        <v>215270.64</v>
      </c>
      <c r="Y29" s="47">
        <v>101808.95</v>
      </c>
      <c r="Z29" s="47"/>
      <c r="AA29" s="47"/>
      <c r="AB29" s="47"/>
      <c r="AC29" s="316">
        <v>8892.8</v>
      </c>
      <c r="AD29" s="47">
        <v>5413761.82</v>
      </c>
      <c r="AE29" s="47">
        <v>4956</v>
      </c>
      <c r="AF29" s="47">
        <v>1559477.16</v>
      </c>
      <c r="AG29" s="47">
        <v>49573.09</v>
      </c>
      <c r="AH29" s="47">
        <v>21310</v>
      </c>
      <c r="AI29" s="47">
        <v>336656.87</v>
      </c>
      <c r="AJ29" s="47">
        <f>288854+8892.8</f>
        <v>297746.8</v>
      </c>
      <c r="AK29" s="47">
        <v>91225.3</v>
      </c>
      <c r="AL29" s="47"/>
      <c r="AM29" s="47"/>
      <c r="AN29" s="47"/>
      <c r="AO29" s="48">
        <f t="shared" si="0"/>
        <v>10247282.520000001</v>
      </c>
    </row>
    <row r="30" spans="1:41" ht="15.75">
      <c r="A30" s="356"/>
      <c r="B30" s="27">
        <v>42705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>
        <v>-100.57</v>
      </c>
      <c r="X30" s="28"/>
      <c r="Y30" s="28"/>
      <c r="Z30" s="28"/>
      <c r="AA30" s="28"/>
      <c r="AB30" s="28"/>
      <c r="AC30" s="317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6">
        <f t="shared" si="0"/>
        <v>-100.57</v>
      </c>
    </row>
    <row r="31" spans="1:41" ht="15.75">
      <c r="A31" s="356"/>
      <c r="B31" s="27">
        <v>42706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>
        <v>640</v>
      </c>
      <c r="V31" s="28"/>
      <c r="W31" s="28"/>
      <c r="X31" s="28"/>
      <c r="Y31" s="28"/>
      <c r="Z31" s="28"/>
      <c r="AA31" s="28"/>
      <c r="AB31" s="28"/>
      <c r="AC31" s="317"/>
      <c r="AD31" s="28"/>
      <c r="AE31" s="28"/>
      <c r="AF31" s="28"/>
      <c r="AG31" s="28"/>
      <c r="AH31" s="28"/>
      <c r="AI31" s="28">
        <v>2080</v>
      </c>
      <c r="AJ31" s="28"/>
      <c r="AK31" s="28"/>
      <c r="AL31" s="28"/>
      <c r="AM31" s="28"/>
      <c r="AN31" s="28"/>
      <c r="AO31" s="26">
        <f t="shared" si="0"/>
        <v>2720</v>
      </c>
    </row>
    <row r="32" spans="1:41" ht="15.75">
      <c r="A32" s="356"/>
      <c r="B32" s="27">
        <v>42711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>
        <v>2023.7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317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6">
        <f t="shared" si="0"/>
        <v>2023.7</v>
      </c>
    </row>
    <row r="33" spans="1:41" ht="15.75">
      <c r="A33" s="356"/>
      <c r="B33" s="27">
        <v>42713</v>
      </c>
      <c r="C33" s="28">
        <f>13800+3900+300</f>
        <v>18000</v>
      </c>
      <c r="D33" s="28">
        <f>6600+1530+870+60</f>
        <v>9060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317"/>
      <c r="AD33" s="28">
        <f>223895.11+58948+5122.03+4800+3840.46</f>
        <v>296605.60000000003</v>
      </c>
      <c r="AE33" s="28"/>
      <c r="AF33" s="28">
        <f>114084.77+26446.92+15038.45+1037.14</f>
        <v>156607.28000000003</v>
      </c>
      <c r="AG33" s="28"/>
      <c r="AH33" s="28"/>
      <c r="AI33" s="28"/>
      <c r="AJ33" s="28"/>
      <c r="AK33" s="28"/>
      <c r="AL33" s="28"/>
      <c r="AM33" s="28"/>
      <c r="AN33" s="28"/>
      <c r="AO33" s="26">
        <f t="shared" si="0"/>
        <v>480272.88000000006</v>
      </c>
    </row>
    <row r="34" spans="1:41" ht="15.75">
      <c r="A34" s="356"/>
      <c r="B34" s="27">
        <v>42716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317"/>
      <c r="AD34" s="28">
        <v>9575.71</v>
      </c>
      <c r="AE34" s="28"/>
      <c r="AF34" s="28"/>
      <c r="AG34" s="28"/>
      <c r="AH34" s="28"/>
      <c r="AI34" s="28"/>
      <c r="AJ34" s="308"/>
      <c r="AK34" s="28"/>
      <c r="AL34" s="28"/>
      <c r="AM34" s="28"/>
      <c r="AN34" s="28"/>
      <c r="AO34" s="26">
        <f t="shared" si="0"/>
        <v>9575.71</v>
      </c>
    </row>
    <row r="35" spans="1:41" ht="15.75">
      <c r="A35" s="356"/>
      <c r="B35" s="27">
        <v>42718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>
        <v>6052.96</v>
      </c>
      <c r="Q35" s="28">
        <f>10390.4+10333.1</f>
        <v>20723.5</v>
      </c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317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6">
        <f t="shared" si="0"/>
        <v>26776.46</v>
      </c>
    </row>
    <row r="36" spans="1:41" ht="15.75">
      <c r="A36" s="356"/>
      <c r="B36" s="27">
        <v>42719</v>
      </c>
      <c r="C36" s="28"/>
      <c r="D36" s="28"/>
      <c r="E36" s="28"/>
      <c r="F36" s="28"/>
      <c r="G36" s="28">
        <v>11908.62</v>
      </c>
      <c r="H36" s="28"/>
      <c r="I36" s="28"/>
      <c r="J36" s="28"/>
      <c r="K36" s="28"/>
      <c r="L36" s="28"/>
      <c r="M36" s="28"/>
      <c r="N36" s="28"/>
      <c r="O36" s="28">
        <f>7830+265.97</f>
        <v>8095.97</v>
      </c>
      <c r="P36" s="28"/>
      <c r="Q36" s="28"/>
      <c r="R36" s="28"/>
      <c r="S36" s="28"/>
      <c r="T36" s="28"/>
      <c r="U36" s="28"/>
      <c r="V36" s="28"/>
      <c r="W36" s="28"/>
      <c r="X36" s="28">
        <f>6000+23787</f>
        <v>29787</v>
      </c>
      <c r="Y36" s="28"/>
      <c r="Z36" s="28"/>
      <c r="AA36" s="28"/>
      <c r="AB36" s="28"/>
      <c r="AC36" s="317"/>
      <c r="AD36" s="28"/>
      <c r="AE36" s="28"/>
      <c r="AF36" s="28"/>
      <c r="AG36" s="28">
        <v>9028.65</v>
      </c>
      <c r="AH36" s="28"/>
      <c r="AI36" s="28">
        <f>10476+18659</f>
        <v>29135</v>
      </c>
      <c r="AJ36" s="28"/>
      <c r="AK36" s="28"/>
      <c r="AL36" s="28"/>
      <c r="AM36" s="28"/>
      <c r="AN36" s="28"/>
      <c r="AO36" s="26">
        <f t="shared" si="0"/>
        <v>87955.23999999999</v>
      </c>
    </row>
    <row r="37" spans="1:41" ht="15.75">
      <c r="A37" s="356"/>
      <c r="B37" s="27">
        <v>42723</v>
      </c>
      <c r="C37" s="28"/>
      <c r="D37" s="28"/>
      <c r="E37" s="28"/>
      <c r="F37" s="28"/>
      <c r="G37" s="28">
        <v>5032.16</v>
      </c>
      <c r="H37" s="28"/>
      <c r="I37" s="28"/>
      <c r="J37" s="28"/>
      <c r="K37" s="28"/>
      <c r="L37" s="28"/>
      <c r="M37" s="28"/>
      <c r="N37" s="28"/>
      <c r="O37" s="28">
        <f>975+2050+3621+2000</f>
        <v>8646</v>
      </c>
      <c r="P37" s="28"/>
      <c r="Q37" s="28"/>
      <c r="R37" s="28"/>
      <c r="S37" s="28"/>
      <c r="T37" s="28">
        <v>200</v>
      </c>
      <c r="U37" s="28"/>
      <c r="V37" s="28"/>
      <c r="W37" s="28"/>
      <c r="X37" s="28">
        <v>29642.4</v>
      </c>
      <c r="Y37" s="28"/>
      <c r="Z37" s="28"/>
      <c r="AA37" s="28"/>
      <c r="AB37" s="28"/>
      <c r="AC37" s="317"/>
      <c r="AD37" s="28"/>
      <c r="AE37" s="28"/>
      <c r="AF37" s="28"/>
      <c r="AG37" s="28"/>
      <c r="AH37" s="28"/>
      <c r="AI37" s="28">
        <f>37528.93+37756.57</f>
        <v>75285.5</v>
      </c>
      <c r="AJ37" s="28"/>
      <c r="AK37" s="28"/>
      <c r="AL37" s="28"/>
      <c r="AM37" s="28"/>
      <c r="AN37" s="28"/>
      <c r="AO37" s="26">
        <f t="shared" si="0"/>
        <v>118806.06</v>
      </c>
    </row>
    <row r="38" spans="1:41" ht="15.75">
      <c r="A38" s="356"/>
      <c r="B38" s="27">
        <v>42731</v>
      </c>
      <c r="C38" s="28">
        <f>26164.9+3535.1+300</f>
        <v>30000</v>
      </c>
      <c r="D38" s="28">
        <f>6600+1530+870+60</f>
        <v>9060</v>
      </c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317"/>
      <c r="AD38" s="28">
        <f>418549.56+39163.64+65426.77+4932.29+800+4881.21</f>
        <v>533753.47</v>
      </c>
      <c r="AE38" s="28"/>
      <c r="AF38" s="28">
        <f>117425.76+27221.43+15478.85+1067.51</f>
        <v>161193.55000000002</v>
      </c>
      <c r="AG38" s="28"/>
      <c r="AH38" s="28"/>
      <c r="AI38" s="28"/>
      <c r="AJ38" s="28"/>
      <c r="AK38" s="28"/>
      <c r="AL38" s="28"/>
      <c r="AM38" s="28"/>
      <c r="AN38" s="28"/>
      <c r="AO38" s="26">
        <f t="shared" si="0"/>
        <v>734007.02</v>
      </c>
    </row>
    <row r="39" spans="1:41" ht="15.75">
      <c r="A39" s="356"/>
      <c r="B39" s="27">
        <v>42733</v>
      </c>
      <c r="C39" s="28"/>
      <c r="D39" s="28">
        <v>1500</v>
      </c>
      <c r="E39" s="28">
        <v>1500</v>
      </c>
      <c r="F39" s="28"/>
      <c r="G39" s="28">
        <v>6709.54</v>
      </c>
      <c r="H39" s="28">
        <v>122795.35</v>
      </c>
      <c r="I39" s="28"/>
      <c r="J39" s="28"/>
      <c r="K39" s="28"/>
      <c r="L39" s="28"/>
      <c r="M39" s="28"/>
      <c r="N39" s="28"/>
      <c r="O39" s="28">
        <f>2023.7+1300</f>
        <v>3323.7</v>
      </c>
      <c r="P39" s="28">
        <f>3124+2840+3918.78</f>
        <v>9882.78</v>
      </c>
      <c r="Q39" s="28">
        <v>9970.2</v>
      </c>
      <c r="R39" s="28"/>
      <c r="S39" s="28"/>
      <c r="T39" s="28"/>
      <c r="U39" s="28"/>
      <c r="V39" s="28"/>
      <c r="W39" s="28"/>
      <c r="X39" s="28"/>
      <c r="Y39" s="28">
        <v>14977.02</v>
      </c>
      <c r="Z39" s="28"/>
      <c r="AA39" s="28"/>
      <c r="AB39" s="28"/>
      <c r="AC39" s="317"/>
      <c r="AD39" s="28">
        <f>127125.29+3777.69+19925+1854.14+585.5</f>
        <v>153267.62</v>
      </c>
      <c r="AE39" s="28"/>
      <c r="AF39" s="28">
        <f>33718.88+7816.65+4444.76+306.53</f>
        <v>46286.82</v>
      </c>
      <c r="AG39" s="28">
        <v>4387.12</v>
      </c>
      <c r="AH39" s="28">
        <v>4900</v>
      </c>
      <c r="AI39" s="28">
        <v>39586.64</v>
      </c>
      <c r="AJ39" s="28"/>
      <c r="AK39" s="28"/>
      <c r="AL39" s="28"/>
      <c r="AM39" s="28"/>
      <c r="AN39" s="28"/>
      <c r="AO39" s="26">
        <f t="shared" si="0"/>
        <v>419086.79000000004</v>
      </c>
    </row>
    <row r="40" spans="1:41" ht="15.75">
      <c r="A40" s="356"/>
      <c r="B40" s="27">
        <v>42734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>
        <v>2795.42</v>
      </c>
      <c r="P40" s="28">
        <f>250</f>
        <v>250</v>
      </c>
      <c r="Q40" s="28"/>
      <c r="R40" s="28">
        <v>1441.57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317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6">
        <f t="shared" si="0"/>
        <v>4486.99</v>
      </c>
    </row>
    <row r="41" spans="1:41" ht="15.75">
      <c r="A41" s="356"/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317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6">
        <f t="shared" si="0"/>
        <v>0</v>
      </c>
    </row>
    <row r="42" spans="1:41" ht="15.75">
      <c r="A42" s="356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317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6">
        <f t="shared" si="0"/>
        <v>0</v>
      </c>
    </row>
    <row r="43" spans="1:41" ht="15.75">
      <c r="A43" s="356"/>
      <c r="B43" s="27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317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6"/>
    </row>
    <row r="44" spans="1:41" ht="15.75">
      <c r="A44" s="356"/>
      <c r="B44" s="27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317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6">
        <f t="shared" si="0"/>
        <v>0</v>
      </c>
    </row>
    <row r="45" spans="1:41" ht="63">
      <c r="A45" s="356"/>
      <c r="B45" s="11" t="s">
        <v>71</v>
      </c>
      <c r="C45" s="37">
        <f aca="true" t="shared" si="6" ref="C45:AN45">SUM(C30:C44)</f>
        <v>48000</v>
      </c>
      <c r="D45" s="37">
        <f t="shared" si="6"/>
        <v>19620</v>
      </c>
      <c r="E45" s="37">
        <f>SUM(E30:E44)</f>
        <v>1500</v>
      </c>
      <c r="F45" s="37">
        <f t="shared" si="6"/>
        <v>0</v>
      </c>
      <c r="G45" s="37">
        <f t="shared" si="6"/>
        <v>23650.32</v>
      </c>
      <c r="H45" s="37">
        <f t="shared" si="6"/>
        <v>122795.35</v>
      </c>
      <c r="I45" s="37">
        <f t="shared" si="6"/>
        <v>0</v>
      </c>
      <c r="J45" s="37">
        <f t="shared" si="6"/>
        <v>0</v>
      </c>
      <c r="K45" s="37">
        <f t="shared" si="6"/>
        <v>0</v>
      </c>
      <c r="L45" s="37">
        <f t="shared" si="6"/>
        <v>0</v>
      </c>
      <c r="M45" s="37">
        <f t="shared" si="6"/>
        <v>0</v>
      </c>
      <c r="N45" s="37">
        <f t="shared" si="6"/>
        <v>0</v>
      </c>
      <c r="O45" s="37">
        <f t="shared" si="6"/>
        <v>24884.79</v>
      </c>
      <c r="P45" s="37">
        <f t="shared" si="6"/>
        <v>16185.740000000002</v>
      </c>
      <c r="Q45" s="37">
        <f t="shared" si="6"/>
        <v>30693.7</v>
      </c>
      <c r="R45" s="37">
        <f t="shared" si="6"/>
        <v>1441.57</v>
      </c>
      <c r="S45" s="37">
        <f t="shared" si="6"/>
        <v>0</v>
      </c>
      <c r="T45" s="37">
        <f t="shared" si="6"/>
        <v>200</v>
      </c>
      <c r="U45" s="37">
        <f t="shared" si="6"/>
        <v>640</v>
      </c>
      <c r="V45" s="37">
        <f t="shared" si="6"/>
        <v>0</v>
      </c>
      <c r="W45" s="37">
        <f t="shared" si="6"/>
        <v>-100.57</v>
      </c>
      <c r="X45" s="37">
        <f t="shared" si="6"/>
        <v>59429.4</v>
      </c>
      <c r="Y45" s="37">
        <f t="shared" si="6"/>
        <v>14977.02</v>
      </c>
      <c r="Z45" s="38">
        <f t="shared" si="6"/>
        <v>0</v>
      </c>
      <c r="AA45" s="38">
        <f t="shared" si="6"/>
        <v>0</v>
      </c>
      <c r="AB45" s="38">
        <f t="shared" si="6"/>
        <v>0</v>
      </c>
      <c r="AC45" s="39">
        <f t="shared" si="6"/>
        <v>0</v>
      </c>
      <c r="AD45" s="39">
        <f t="shared" si="6"/>
        <v>993202.4</v>
      </c>
      <c r="AE45" s="39">
        <f t="shared" si="6"/>
        <v>0</v>
      </c>
      <c r="AF45" s="39">
        <f t="shared" si="6"/>
        <v>364087.6500000001</v>
      </c>
      <c r="AG45" s="39">
        <f t="shared" si="6"/>
        <v>13415.77</v>
      </c>
      <c r="AH45" s="39">
        <f t="shared" si="6"/>
        <v>4900</v>
      </c>
      <c r="AI45" s="39">
        <f t="shared" si="6"/>
        <v>146087.14</v>
      </c>
      <c r="AJ45" s="39">
        <f t="shared" si="6"/>
        <v>0</v>
      </c>
      <c r="AK45" s="39">
        <f t="shared" si="6"/>
        <v>0</v>
      </c>
      <c r="AL45" s="40">
        <f t="shared" si="6"/>
        <v>0</v>
      </c>
      <c r="AM45" s="40">
        <f t="shared" si="6"/>
        <v>0</v>
      </c>
      <c r="AN45" s="41">
        <f t="shared" si="6"/>
        <v>0</v>
      </c>
      <c r="AO45" s="26">
        <f t="shared" si="0"/>
        <v>1885610.2800000003</v>
      </c>
    </row>
    <row r="46" spans="1:41" s="312" customFormat="1" ht="63">
      <c r="A46" s="356"/>
      <c r="B46" s="309" t="s">
        <v>72</v>
      </c>
      <c r="C46" s="319">
        <f aca="true" t="shared" si="7" ref="C46:AN46">C45+C29</f>
        <v>304502.07</v>
      </c>
      <c r="D46" s="319">
        <f t="shared" si="7"/>
        <v>95966.16</v>
      </c>
      <c r="E46" s="319">
        <f t="shared" si="7"/>
        <v>7500</v>
      </c>
      <c r="F46" s="319">
        <f t="shared" si="7"/>
        <v>0</v>
      </c>
      <c r="G46" s="319">
        <f t="shared" si="7"/>
        <v>164074.03</v>
      </c>
      <c r="H46" s="319">
        <f t="shared" si="7"/>
        <v>850765.09</v>
      </c>
      <c r="I46" s="319">
        <f t="shared" si="7"/>
        <v>0</v>
      </c>
      <c r="J46" s="319">
        <f t="shared" si="7"/>
        <v>0</v>
      </c>
      <c r="K46" s="319">
        <f t="shared" si="7"/>
        <v>3180</v>
      </c>
      <c r="L46" s="319">
        <f t="shared" si="7"/>
        <v>0</v>
      </c>
      <c r="M46" s="319">
        <f t="shared" si="7"/>
        <v>0</v>
      </c>
      <c r="N46" s="319">
        <f t="shared" si="7"/>
        <v>0</v>
      </c>
      <c r="O46" s="319">
        <f t="shared" si="7"/>
        <v>263877.31</v>
      </c>
      <c r="P46" s="319">
        <f t="shared" si="7"/>
        <v>126051.20000000001</v>
      </c>
      <c r="Q46" s="319">
        <f t="shared" si="7"/>
        <v>56669.7</v>
      </c>
      <c r="R46" s="319">
        <f t="shared" si="7"/>
        <v>462457.57</v>
      </c>
      <c r="S46" s="319">
        <f t="shared" si="7"/>
        <v>6628.96</v>
      </c>
      <c r="T46" s="319">
        <f t="shared" si="7"/>
        <v>200.85</v>
      </c>
      <c r="U46" s="319">
        <f t="shared" si="7"/>
        <v>640</v>
      </c>
      <c r="V46" s="319">
        <f t="shared" si="7"/>
        <v>7300</v>
      </c>
      <c r="W46" s="319">
        <f t="shared" si="7"/>
        <v>86301.04999999999</v>
      </c>
      <c r="X46" s="319">
        <f t="shared" si="7"/>
        <v>274700.04000000004</v>
      </c>
      <c r="Y46" s="319">
        <f t="shared" si="7"/>
        <v>116785.97</v>
      </c>
      <c r="Z46" s="319">
        <f t="shared" si="7"/>
        <v>0</v>
      </c>
      <c r="AA46" s="319">
        <f t="shared" si="7"/>
        <v>0</v>
      </c>
      <c r="AB46" s="319">
        <f t="shared" si="7"/>
        <v>0</v>
      </c>
      <c r="AC46" s="319">
        <f t="shared" si="7"/>
        <v>8892.8</v>
      </c>
      <c r="AD46" s="319">
        <f t="shared" si="7"/>
        <v>6406964.220000001</v>
      </c>
      <c r="AE46" s="319">
        <f t="shared" si="7"/>
        <v>4956</v>
      </c>
      <c r="AF46" s="319">
        <f t="shared" si="7"/>
        <v>1923564.81</v>
      </c>
      <c r="AG46" s="319">
        <f t="shared" si="7"/>
        <v>62988.86</v>
      </c>
      <c r="AH46" s="319">
        <f t="shared" si="7"/>
        <v>26210</v>
      </c>
      <c r="AI46" s="319">
        <f t="shared" si="7"/>
        <v>482744.01</v>
      </c>
      <c r="AJ46" s="319">
        <f t="shared" si="7"/>
        <v>297746.8</v>
      </c>
      <c r="AK46" s="319">
        <f t="shared" si="7"/>
        <v>91225.3</v>
      </c>
      <c r="AL46" s="319">
        <f t="shared" si="7"/>
        <v>0</v>
      </c>
      <c r="AM46" s="319">
        <f t="shared" si="7"/>
        <v>0</v>
      </c>
      <c r="AN46" s="319">
        <f t="shared" si="7"/>
        <v>0</v>
      </c>
      <c r="AO46" s="318">
        <f t="shared" si="0"/>
        <v>12132892.8</v>
      </c>
    </row>
    <row r="47" spans="1:41" ht="54" customHeight="1">
      <c r="A47" s="357"/>
      <c r="B47" s="42" t="s">
        <v>69</v>
      </c>
      <c r="C47" s="37">
        <f aca="true" t="shared" si="8" ref="C47:AN47">C27-C46</f>
        <v>0</v>
      </c>
      <c r="D47" s="37">
        <f t="shared" si="8"/>
        <v>0</v>
      </c>
      <c r="E47" s="37">
        <f t="shared" si="8"/>
        <v>0</v>
      </c>
      <c r="F47" s="37">
        <f t="shared" si="8"/>
        <v>0</v>
      </c>
      <c r="G47" s="37">
        <f t="shared" si="8"/>
        <v>0</v>
      </c>
      <c r="H47" s="37">
        <f t="shared" si="8"/>
        <v>0</v>
      </c>
      <c r="I47" s="37">
        <f t="shared" si="8"/>
        <v>0</v>
      </c>
      <c r="J47" s="37">
        <f t="shared" si="8"/>
        <v>0</v>
      </c>
      <c r="K47" s="37">
        <f t="shared" si="8"/>
        <v>0</v>
      </c>
      <c r="L47" s="37">
        <f t="shared" si="8"/>
        <v>0</v>
      </c>
      <c r="M47" s="37">
        <f t="shared" si="8"/>
        <v>0</v>
      </c>
      <c r="N47" s="37">
        <f t="shared" si="8"/>
        <v>0</v>
      </c>
      <c r="O47" s="37">
        <f t="shared" si="8"/>
        <v>-2074.4199999999837</v>
      </c>
      <c r="P47" s="37">
        <f t="shared" si="8"/>
        <v>-250</v>
      </c>
      <c r="Q47" s="37">
        <f t="shared" si="8"/>
        <v>0</v>
      </c>
      <c r="R47" s="37">
        <f t="shared" si="8"/>
        <v>-1441.570000000007</v>
      </c>
      <c r="S47" s="37">
        <f t="shared" si="8"/>
        <v>0</v>
      </c>
      <c r="T47" s="37">
        <f t="shared" si="8"/>
        <v>620</v>
      </c>
      <c r="U47" s="37">
        <f t="shared" si="8"/>
        <v>0</v>
      </c>
      <c r="V47" s="37">
        <f t="shared" si="8"/>
        <v>0</v>
      </c>
      <c r="W47" s="37">
        <f t="shared" si="8"/>
        <v>100.57000000000698</v>
      </c>
      <c r="X47" s="37">
        <f t="shared" si="8"/>
        <v>0</v>
      </c>
      <c r="Y47" s="37">
        <f t="shared" si="8"/>
        <v>3045.4199999999983</v>
      </c>
      <c r="Z47" s="38">
        <f t="shared" si="8"/>
        <v>0</v>
      </c>
      <c r="AA47" s="38">
        <f t="shared" si="8"/>
        <v>0</v>
      </c>
      <c r="AB47" s="38">
        <f t="shared" si="8"/>
        <v>0</v>
      </c>
      <c r="AC47" s="39">
        <f t="shared" si="8"/>
        <v>0</v>
      </c>
      <c r="AD47" s="39">
        <f t="shared" si="8"/>
        <v>-123973.88000000082</v>
      </c>
      <c r="AE47" s="39">
        <f t="shared" si="8"/>
        <v>0</v>
      </c>
      <c r="AF47" s="39">
        <f t="shared" si="8"/>
        <v>13.179999999934807</v>
      </c>
      <c r="AG47" s="39">
        <f t="shared" si="8"/>
        <v>0</v>
      </c>
      <c r="AH47" s="39">
        <f t="shared" si="8"/>
        <v>0</v>
      </c>
      <c r="AI47" s="39">
        <f t="shared" si="8"/>
        <v>0</v>
      </c>
      <c r="AJ47" s="39">
        <f t="shared" si="8"/>
        <v>112820</v>
      </c>
      <c r="AK47" s="39">
        <f t="shared" si="8"/>
        <v>11140.699999999997</v>
      </c>
      <c r="AL47" s="40">
        <f t="shared" si="8"/>
        <v>0</v>
      </c>
      <c r="AM47" s="40">
        <f t="shared" si="8"/>
        <v>0</v>
      </c>
      <c r="AN47" s="41">
        <f t="shared" si="8"/>
        <v>0</v>
      </c>
      <c r="AO47" s="26">
        <f>SUM(C47:AN47)</f>
        <v>-8.731149137020111E-10</v>
      </c>
    </row>
    <row r="49" spans="16:20" ht="15">
      <c r="P49">
        <v>-200</v>
      </c>
      <c r="T49">
        <v>200</v>
      </c>
    </row>
    <row r="51" ht="15">
      <c r="C51" s="323"/>
    </row>
    <row r="52" ht="15">
      <c r="C52" s="323"/>
    </row>
    <row r="53" ht="15">
      <c r="C53" s="323"/>
    </row>
    <row r="54" ht="15">
      <c r="C54" s="323"/>
    </row>
    <row r="55" ht="15">
      <c r="C55" s="323"/>
    </row>
    <row r="56" ht="15">
      <c r="C56" s="323"/>
    </row>
    <row r="57" ht="15">
      <c r="C57" s="323"/>
    </row>
    <row r="58" ht="15">
      <c r="C58" s="323"/>
    </row>
    <row r="59" ht="15">
      <c r="C59" s="323"/>
    </row>
    <row r="60" ht="15">
      <c r="C60" s="323"/>
    </row>
    <row r="62" ht="15">
      <c r="C62" s="323"/>
    </row>
  </sheetData>
  <sheetProtection/>
  <mergeCells count="10">
    <mergeCell ref="A7:A13"/>
    <mergeCell ref="A14:A28"/>
    <mergeCell ref="A29:A47"/>
    <mergeCell ref="A2:A6"/>
    <mergeCell ref="AO2:AO6"/>
    <mergeCell ref="AA6:AB6"/>
    <mergeCell ref="C2:Y2"/>
    <mergeCell ref="Z2:AB2"/>
    <mergeCell ref="AD2:AK2"/>
    <mergeCell ref="AL2:AM2"/>
  </mergeCells>
  <printOptions/>
  <pageMargins left="0.16" right="0.18" top="0.7480314960629921" bottom="0.1968503937007874" header="0.31496062992125984" footer="0.31496062992125984"/>
  <pageSetup fitToHeight="1" fitToWidth="1" horizontalDpi="600" verticalDpi="600" orientation="landscape" paperSize="9" scale="27" r:id="rId1"/>
  <colBreaks count="1" manualBreakCount="1"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Olia</dc:creator>
  <cp:keywords/>
  <dc:description/>
  <cp:lastModifiedBy>User-07</cp:lastModifiedBy>
  <cp:lastPrinted>2017-03-22T14:58:58Z</cp:lastPrinted>
  <dcterms:created xsi:type="dcterms:W3CDTF">2016-04-01T15:30:31Z</dcterms:created>
  <dcterms:modified xsi:type="dcterms:W3CDTF">2017-03-31T12:00:17Z</dcterms:modified>
  <cp:category/>
  <cp:version/>
  <cp:contentType/>
  <cp:contentStatus/>
</cp:coreProperties>
</file>