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16" windowWidth="14025" windowHeight="11640" activeTab="2"/>
  </bookViews>
  <sheets>
    <sheet name="737" sheetId="1" r:id="rId1"/>
    <sheet name="КНИГА КРЕДИТОВ" sheetId="2" r:id="rId2"/>
    <sheet name="737 (2)" sheetId="3" r:id="rId3"/>
  </sheets>
  <definedNames>
    <definedName name="_xlnm.Print_Area" localSheetId="0">'737'!$A$1:$J$251</definedName>
    <definedName name="_xlnm.Print_Area" localSheetId="2">'737 (2)'!$A$1:$J$245</definedName>
  </definedNames>
  <calcPr fullCalcOnLoad="1"/>
</workbook>
</file>

<file path=xl/sharedStrings.xml><?xml version="1.0" encoding="utf-8"?>
<sst xmlns="http://schemas.openxmlformats.org/spreadsheetml/2006/main" count="1302" uniqueCount="399">
  <si>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</si>
  <si>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</si>
  <si>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</si>
  <si>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</si>
  <si>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</si>
  <si>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</si>
  <si>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</si>
  <si>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</si>
  <si>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</si>
  <si>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</si>
  <si>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</si>
  <si>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</si>
  <si>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</si>
  <si>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</si>
  <si>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</si>
  <si>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</si>
  <si>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</si>
  <si>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</si>
  <si>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</si>
  <si>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</si>
  <si>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</si>
  <si>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</si>
  <si>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</si>
  <si>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</si>
  <si>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</si>
  <si>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</si>
  <si>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</si>
  <si>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</si>
  <si>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</si>
  <si>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</si>
  <si>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</si>
  <si>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</si>
  <si>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</si>
  <si>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</si>
  <si>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</si>
  <si>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</si>
  <si>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</si>
  <si>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</si>
  <si>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</si>
  <si>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</si>
  <si>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</si>
  <si>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</si>
  <si>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</si>
  <si>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</si>
  <si>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</si>
  <si>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</si>
  <si>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</si>
  <si>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</si>
  <si>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</si>
  <si>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</si>
  <si>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</si>
  <si>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</si>
  <si>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</si>
  <si>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</si>
  <si>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</si>
  <si>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</si>
  <si>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</si>
  <si>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</si>
  <si>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</si>
  <si>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</si>
  <si>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</si>
  <si>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</si>
  <si>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</si>
  <si>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</si>
  <si>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</si>
  <si>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</si>
  <si>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</si>
  <si>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</si>
  <si>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</si>
  <si>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</si>
  <si>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</si>
  <si>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</si>
  <si>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</si>
  <si>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</si>
  <si>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</si>
  <si>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</si>
  <si>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</si>
  <si>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</si>
  <si>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</si>
  <si>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</si>
  <si>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</si>
  <si>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</si>
  <si>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</si>
  <si>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</si>
  <si>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</si>
  <si>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</si>
  <si>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</si>
  <si>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</si>
  <si>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</si>
  <si>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</si>
  <si>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</si>
  <si>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</si>
  <si>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</si>
  <si>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</si>
  <si>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</si>
  <si>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</si>
  <si>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</si>
  <si>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</si>
  <si>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</si>
  <si>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</si>
  <si>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</si>
  <si>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</si>
  <si>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</si>
  <si>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</si>
  <si>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</si>
  <si>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</si>
  <si>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</si>
  <si>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</si>
  <si>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</si>
  <si>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</si>
  <si>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</si>
  <si>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</si>
  <si>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</si>
  <si>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</si>
  <si>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</si>
  <si>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</si>
  <si>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</si>
  <si>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</si>
  <si>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</si>
  <si>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</si>
  <si>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</si>
  <si>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</si>
  <si>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</si>
  <si>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</si>
  <si>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</si>
  <si>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</si>
  <si>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</si>
  <si>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</si>
  <si>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</si>
  <si>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</si>
  <si>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</si>
  <si>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</si>
  <si>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</si>
  <si>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</si>
  <si>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</si>
  <si>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</si>
  <si>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</si>
  <si>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</si>
  <si>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</si>
  <si>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</si>
  <si>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</si>
  <si>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</si>
  <si>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</si>
  <si>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</si>
  <si>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</si>
  <si>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</si>
  <si>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</si>
  <si>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</si>
  <si>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</si>
  <si>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</si>
  <si>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</si>
  <si>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</si>
  <si>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</si>
  <si>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</si>
  <si>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</si>
  <si>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</si>
  <si>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</si>
  <si>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</si>
  <si>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</si>
  <si>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</si>
  <si>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</si>
  <si>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</si>
  <si>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</si>
  <si>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</si>
  <si>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</si>
  <si>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</si>
  <si>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</si>
  <si>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</si>
  <si>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</si>
  <si>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</si>
  <si>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</si>
  <si>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</si>
  <si>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</si>
  <si>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</si>
  <si>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</si>
  <si>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</si>
  <si>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</si>
  <si>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</si>
  <si>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</si>
  <si>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</si>
  <si>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</si>
  <si>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</si>
  <si>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</si>
  <si>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</si>
  <si>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</si>
  <si>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</si>
  <si>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</si>
  <si>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</si>
  <si>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</si>
  <si>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</si>
  <si>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</si>
  <si>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</si>
  <si>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</si>
  <si>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</si>
  <si>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</si>
  <si>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</si>
  <si>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</si>
  <si>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</si>
  <si>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</si>
  <si>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</si>
  <si>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</si>
  <si>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</si>
  <si>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</si>
  <si>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</si>
  <si>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</si>
  <si>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</si>
  <si>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</si>
  <si>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</si>
  <si>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</si>
  <si>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</si>
  <si>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</si>
  <si>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</si>
  <si>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</si>
  <si>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</si>
  <si>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</si>
  <si>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</si>
  <si>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</si>
  <si>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</si>
  <si>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</si>
  <si>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</si>
  <si>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</si>
  <si>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</si>
  <si>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</si>
  <si>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</si>
  <si>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</si>
  <si>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</si>
  <si>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</si>
  <si>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</si>
  <si>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</si>
  <si>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</si>
  <si>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</si>
  <si>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</si>
  <si>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</si>
  <si>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</si>
  <si>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</si>
  <si>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</si>
  <si>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</si>
  <si>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</si>
  <si>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</si>
  <si>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</si>
  <si>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</si>
  <si>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</si>
  <si>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</si>
  <si>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</si>
  <si>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</si>
  <si>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</si>
  <si>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</si>
  <si>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</si>
  <si>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</si>
  <si>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</si>
  <si>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</si>
  <si>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</si>
  <si>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</si>
  <si>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</si>
  <si>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</si>
  <si>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</si>
  <si>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</si>
  <si>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</si>
  <si>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</si>
  <si>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</si>
  <si>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</si>
  <si>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</si>
  <si>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</si>
  <si>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</si>
  <si>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</si>
  <si>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</si>
  <si>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</si>
  <si>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</si>
  <si>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</si>
  <si>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</si>
  <si>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</si>
  <si>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</si>
  <si>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</si>
  <si>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</si>
  <si>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</si>
  <si>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</si>
  <si>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</si>
  <si>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</si>
  <si>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</si>
  <si>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</si>
  <si>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</si>
  <si>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</si>
  <si>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</si>
  <si>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</si>
  <si>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</si>
  <si>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</si>
  <si>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</si>
  <si>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</si>
  <si>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</si>
  <si>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</si>
  <si>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</si>
  <si>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</si>
  <si>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</si>
  <si>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</si>
  <si>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</si>
  <si>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</si>
  <si>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</si>
  <si>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</si>
  <si>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</si>
  <si>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</si>
  <si>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</si>
  <si>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</si>
  <si>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</si>
  <si>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</si>
  <si>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</si>
  <si>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</si>
  <si>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</si>
  <si>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</si>
  <si>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</si>
  <si>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</si>
  <si>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</si>
  <si>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</si>
  <si>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</si>
  <si>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</si>
  <si>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</si>
  <si>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</si>
  <si>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</si>
  <si>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</si>
  <si>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</si>
  <si>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</si>
  <si>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</si>
  <si>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</si>
  <si>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</si>
  <si>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</si>
  <si>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</si>
  <si>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</si>
  <si>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</si>
  <si>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</si>
  <si>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</si>
  <si>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</si>
  <si>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</si>
  <si>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</si>
  <si>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</si>
  <si>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</si>
  <si>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</si>
  <si>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</si>
  <si>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</si>
  <si>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</si>
  <si>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Субсидии на выполнение государственного (муниципального) задания</t>
  </si>
  <si>
    <t>(код вида 4)</t>
  </si>
  <si>
    <t>Прочие работы, услуги(питание) (226)</t>
  </si>
  <si>
    <t>Коммунальные услуги (другие расходы по оплате коммунальных услуг) (223)ЖБО</t>
  </si>
  <si>
    <t xml:space="preserve"> Руководитель   __________________        Климонтов А.А.</t>
  </si>
  <si>
    <t>(код вида 2)</t>
  </si>
  <si>
    <t>25(01)</t>
  </si>
  <si>
    <t xml:space="preserve"> Руководитель   __________________        Климонтов.А.А</t>
  </si>
  <si>
    <t>МБОУ "Дарьевская СОШ"</t>
  </si>
  <si>
    <t>15</t>
  </si>
  <si>
    <t>Голубова О.А</t>
  </si>
  <si>
    <t>"___"___________  20    г.</t>
  </si>
  <si>
    <t>225(01)</t>
  </si>
  <si>
    <t>"___"___________  20     г.</t>
  </si>
  <si>
    <t>******* Показатели по строке 950 по кодам аналитики в 2017 году не формируются</t>
  </si>
  <si>
    <t>Прочие работы, услуги (226) 07-05</t>
  </si>
  <si>
    <t>Средства,поступление во временное распоряжения</t>
  </si>
  <si>
    <t>07-05</t>
  </si>
  <si>
    <t>Увеличение стоимости материальных запасов (340)</t>
  </si>
  <si>
    <t>07.03</t>
  </si>
  <si>
    <t>Работы, услуги по содержанию имущества (противопожар) (225)</t>
  </si>
  <si>
    <t>Прочие работы, услуги (226)9999</t>
  </si>
  <si>
    <t>266Ф</t>
  </si>
  <si>
    <t>Ф1/07,02</t>
  </si>
  <si>
    <t>10/ОКО, ОПС/2000</t>
  </si>
  <si>
    <t>Ф 266 (01)</t>
  </si>
  <si>
    <t>226(01)</t>
  </si>
  <si>
    <t>услуги охраны 0004</t>
  </si>
  <si>
    <t>Прочие выплаты226(0001)</t>
  </si>
  <si>
    <t>охрана</t>
  </si>
  <si>
    <t>Увеличение стоимости материальных запасов (другие расходы) (346)</t>
  </si>
  <si>
    <t>Увеличение стоимости материальных запасов (ГСМ) (343)</t>
  </si>
  <si>
    <t>0000</t>
  </si>
  <si>
    <t>9999/дерат</t>
  </si>
  <si>
    <t>Арендная плата</t>
  </si>
  <si>
    <t>Прочие работы, услуги (227 0000 страховка)</t>
  </si>
  <si>
    <t>Увеличение стоимости материальных запасов 344 0000</t>
  </si>
  <si>
    <t>.</t>
  </si>
  <si>
    <t>03/ТКО</t>
  </si>
  <si>
    <t>07.02.</t>
  </si>
  <si>
    <t>Увеличение стоимости материальных запасов (строй.мат) (344)</t>
  </si>
  <si>
    <t>120\180</t>
  </si>
  <si>
    <t>Р3 (07.03)</t>
  </si>
  <si>
    <t xml:space="preserve">суточные </t>
  </si>
  <si>
    <t>проживание</t>
  </si>
  <si>
    <t>Прочие выплаты226(0002)</t>
  </si>
  <si>
    <t>проезд</t>
  </si>
  <si>
    <t>226(02)</t>
  </si>
  <si>
    <t>212(01)</t>
  </si>
  <si>
    <t>0705</t>
  </si>
  <si>
    <t>Увеличение стоимости основных средств (приобретение основных средств) (349)</t>
  </si>
  <si>
    <t>Увеличение стоимости материальных запасов (другие расходы) (349)</t>
  </si>
  <si>
    <t>Увеличение стоимости материальных запасов (мягкий инвентарь) (345)</t>
  </si>
  <si>
    <t>345</t>
  </si>
  <si>
    <t>227 ОСАГО</t>
  </si>
  <si>
    <t>Увеличение стоимости материальных запасов 345 0000</t>
  </si>
  <si>
    <t>07.05.</t>
  </si>
  <si>
    <t>Комун.</t>
  </si>
  <si>
    <t>120 прибыль  НДС</t>
  </si>
  <si>
    <t xml:space="preserve">                                         на  1 июля 20 20 г.</t>
  </si>
  <si>
    <t>01.07.2020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</si>
</sst>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[$-FC19]dd\ mmmm\ yyyy\ \г\.;@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1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4"/>
      <name val="Arial Cyr"/>
      <family val="0"/>
    </font>
    <font>
      <b/>
      <sz val="14"/>
      <color indexed="8"/>
      <name val="Calibri"/>
      <family val="2"/>
    </font>
    <font>
      <sz val="12"/>
      <name val="Arial Cyr"/>
      <family val="0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22"/>
      <color indexed="8"/>
      <name val="Calibri"/>
      <family val="2"/>
    </font>
    <font>
      <sz val="12"/>
      <name val="Times New Roman"/>
      <family val="1"/>
    </font>
    <font>
      <sz val="18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Continuous"/>
    </xf>
    <xf numFmtId="49" fontId="2" fillId="33" borderId="13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7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left" wrapText="1" indent="1"/>
    </xf>
    <xf numFmtId="49" fontId="2" fillId="33" borderId="15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wrapText="1" indent="3"/>
    </xf>
    <xf numFmtId="0" fontId="2" fillId="33" borderId="35" xfId="0" applyFont="1" applyFill="1" applyBorder="1" applyAlignment="1">
      <alignment horizontal="center" wrapText="1"/>
    </xf>
    <xf numFmtId="49" fontId="2" fillId="33" borderId="3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49" fontId="2" fillId="33" borderId="3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7" xfId="0" applyFont="1" applyFill="1" applyBorder="1" applyAlignment="1">
      <alignment horizontal="right"/>
    </xf>
    <xf numFmtId="0" fontId="2" fillId="33" borderId="3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7" xfId="0" applyFont="1" applyFill="1" applyBorder="1" applyAlignment="1">
      <alignment horizontal="left"/>
    </xf>
    <xf numFmtId="49" fontId="0" fillId="33" borderId="37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49" fontId="0" fillId="33" borderId="20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left" wrapText="1" indent="2"/>
    </xf>
    <xf numFmtId="49" fontId="2" fillId="33" borderId="41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left" wrapText="1"/>
    </xf>
    <xf numFmtId="49" fontId="0" fillId="33" borderId="37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2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left" wrapText="1" indent="3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left" wrapText="1"/>
    </xf>
    <xf numFmtId="49" fontId="2" fillId="33" borderId="37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left" wrapText="1" indent="1"/>
    </xf>
    <xf numFmtId="0" fontId="2" fillId="33" borderId="28" xfId="0" applyFont="1" applyFill="1" applyBorder="1" applyAlignment="1">
      <alignment horizontal="left" wrapText="1" indent="2"/>
    </xf>
    <xf numFmtId="49" fontId="13" fillId="0" borderId="25" xfId="53" applyNumberFormat="1" applyFont="1" applyBorder="1" applyAlignment="1">
      <alignment horizontal="center" wrapText="1"/>
      <protection/>
    </xf>
    <xf numFmtId="0" fontId="13" fillId="0" borderId="29" xfId="53" applyFont="1" applyBorder="1" applyAlignment="1">
      <alignment horizontal="center" wrapText="1"/>
      <protection/>
    </xf>
    <xf numFmtId="49" fontId="13" fillId="0" borderId="44" xfId="53" applyNumberFormat="1" applyFont="1" applyBorder="1" applyAlignment="1">
      <alignment horizontal="center" wrapText="1"/>
      <protection/>
    </xf>
    <xf numFmtId="0" fontId="13" fillId="0" borderId="18" xfId="53" applyFont="1" applyBorder="1" applyAlignment="1">
      <alignment horizontal="center" wrapText="1"/>
      <protection/>
    </xf>
    <xf numFmtId="49" fontId="13" fillId="0" borderId="51" xfId="53" applyNumberFormat="1" applyFont="1" applyBorder="1" applyAlignment="1">
      <alignment horizontal="center" wrapText="1"/>
      <protection/>
    </xf>
    <xf numFmtId="0" fontId="13" fillId="0" borderId="15" xfId="53" applyFont="1" applyBorder="1" applyAlignment="1">
      <alignment horizontal="center" wrapText="1"/>
      <protection/>
    </xf>
    <xf numFmtId="0" fontId="11" fillId="0" borderId="53" xfId="53" applyFont="1" applyBorder="1" applyAlignment="1">
      <alignment horizontal="left" vertical="top" indent="1"/>
      <protection/>
    </xf>
    <xf numFmtId="0" fontId="11" fillId="0" borderId="53" xfId="53" applyFont="1" applyBorder="1" applyAlignment="1">
      <alignment horizontal="left" vertical="top" wrapText="1" indent="1"/>
      <protection/>
    </xf>
    <xf numFmtId="0" fontId="11" fillId="0" borderId="54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8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0" fontId="13" fillId="0" borderId="44" xfId="54" applyFont="1" applyBorder="1" applyAlignment="1">
      <alignment horizontal="center" wrapText="1"/>
      <protection/>
    </xf>
    <xf numFmtId="0" fontId="13" fillId="0" borderId="25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6" xfId="54" applyFont="1" applyBorder="1" applyAlignment="1">
      <alignment horizontal="center" wrapText="1"/>
      <protection/>
    </xf>
    <xf numFmtId="49" fontId="17" fillId="33" borderId="32" xfId="0" applyNumberFormat="1" applyFont="1" applyFill="1" applyBorder="1" applyAlignment="1">
      <alignment horizontal="center" wrapText="1"/>
    </xf>
    <xf numFmtId="49" fontId="17" fillId="33" borderId="55" xfId="0" applyNumberFormat="1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left" wrapText="1" indent="2"/>
    </xf>
    <xf numFmtId="0" fontId="18" fillId="0" borderId="25" xfId="53" applyFont="1" applyBorder="1" applyAlignment="1">
      <alignment horizontal="center" wrapText="1"/>
      <protection/>
    </xf>
    <xf numFmtId="0" fontId="18" fillId="0" borderId="25" xfId="54" applyFont="1" applyBorder="1" applyAlignment="1">
      <alignment horizontal="center" wrapText="1"/>
      <protection/>
    </xf>
    <xf numFmtId="0" fontId="18" fillId="0" borderId="44" xfId="54" applyFont="1" applyBorder="1" applyAlignment="1">
      <alignment horizontal="center" wrapText="1"/>
      <protection/>
    </xf>
    <xf numFmtId="49" fontId="17" fillId="33" borderId="25" xfId="0" applyNumberFormat="1" applyFont="1" applyFill="1" applyBorder="1" applyAlignment="1">
      <alignment horizontal="center" wrapText="1"/>
    </xf>
    <xf numFmtId="0" fontId="18" fillId="0" borderId="45" xfId="53" applyFont="1" applyBorder="1" applyAlignment="1">
      <alignment horizontal="center" wrapText="1"/>
      <protection/>
    </xf>
    <xf numFmtId="0" fontId="14" fillId="33" borderId="28" xfId="0" applyFont="1" applyFill="1" applyBorder="1" applyAlignment="1">
      <alignment horizontal="left" wrapText="1" indent="1"/>
    </xf>
    <xf numFmtId="0" fontId="8" fillId="0" borderId="24" xfId="53" applyFont="1" applyBorder="1" applyAlignment="1">
      <alignment horizontal="center" wrapText="1"/>
      <protection/>
    </xf>
    <xf numFmtId="0" fontId="8" fillId="0" borderId="29" xfId="53" applyFont="1" applyBorder="1" applyAlignment="1">
      <alignment horizontal="center" wrapText="1"/>
      <protection/>
    </xf>
    <xf numFmtId="0" fontId="8" fillId="0" borderId="29" xfId="54" applyFont="1" applyBorder="1" applyAlignment="1">
      <alignment horizontal="center" wrapText="1"/>
      <protection/>
    </xf>
    <xf numFmtId="0" fontId="8" fillId="0" borderId="18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49" fontId="2" fillId="33" borderId="29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/>
    </xf>
    <xf numFmtId="0" fontId="10" fillId="0" borderId="58" xfId="53" applyFont="1" applyBorder="1" applyAlignment="1">
      <alignment horizontal="left" vertical="top" indent="2"/>
      <protection/>
    </xf>
    <xf numFmtId="0" fontId="11" fillId="0" borderId="54" xfId="53" applyFont="1" applyBorder="1" applyAlignment="1">
      <alignment horizontal="left" vertical="top" wrapText="1" indent="2"/>
      <protection/>
    </xf>
    <xf numFmtId="0" fontId="11" fillId="0" borderId="53" xfId="53" applyFont="1" applyBorder="1" applyAlignment="1">
      <alignment horizontal="left" vertical="top" indent="2"/>
      <protection/>
    </xf>
    <xf numFmtId="0" fontId="11" fillId="0" borderId="54" xfId="53" applyFont="1" applyBorder="1" applyAlignment="1">
      <alignment horizontal="left" vertical="top" indent="2"/>
      <protection/>
    </xf>
    <xf numFmtId="49" fontId="17" fillId="33" borderId="17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10" fillId="0" borderId="53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0" fontId="11" fillId="0" borderId="53" xfId="53" applyFont="1" applyBorder="1" applyAlignment="1">
      <alignment horizontal="left" vertical="top" wrapText="1" indent="2"/>
      <protection/>
    </xf>
    <xf numFmtId="171" fontId="2" fillId="33" borderId="0" xfId="0" applyNumberFormat="1" applyFont="1" applyFill="1" applyBorder="1" applyAlignment="1">
      <alignment horizontal="center"/>
    </xf>
    <xf numFmtId="0" fontId="4" fillId="33" borderId="60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left" wrapText="1" indent="1"/>
    </xf>
    <xf numFmtId="0" fontId="2" fillId="33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8" xfId="0" applyFont="1" applyFill="1" applyBorder="1" applyAlignment="1">
      <alignment horizontal="left" wrapText="1" indent="2"/>
    </xf>
    <xf numFmtId="49" fontId="2" fillId="33" borderId="48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left" wrapText="1" indent="2"/>
    </xf>
    <xf numFmtId="49" fontId="2" fillId="34" borderId="25" xfId="0" applyNumberFormat="1" applyFont="1" applyFill="1" applyBorder="1" applyAlignment="1">
      <alignment horizontal="center" wrapText="1"/>
    </xf>
    <xf numFmtId="49" fontId="2" fillId="34" borderId="23" xfId="0" applyNumberFormat="1" applyFont="1" applyFill="1" applyBorder="1" applyAlignment="1">
      <alignment horizontal="center" wrapText="1"/>
    </xf>
    <xf numFmtId="49" fontId="2" fillId="34" borderId="34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wrapText="1" indent="1"/>
    </xf>
    <xf numFmtId="49" fontId="2" fillId="33" borderId="25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0" fontId="13" fillId="0" borderId="48" xfId="54" applyFont="1" applyBorder="1" applyAlignment="1">
      <alignment horizontal="center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4" fontId="8" fillId="0" borderId="23" xfId="54" applyNumberFormat="1" applyFont="1" applyBorder="1" applyAlignment="1">
      <alignment horizontal="right" wrapText="1"/>
      <protection/>
    </xf>
    <xf numFmtId="0" fontId="2" fillId="33" borderId="61" xfId="0" applyFont="1" applyFill="1" applyBorder="1" applyAlignment="1">
      <alignment horizontal="left" wrapText="1" indent="2"/>
    </xf>
    <xf numFmtId="49" fontId="2" fillId="33" borderId="39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" fontId="8" fillId="0" borderId="33" xfId="54" applyNumberFormat="1" applyFont="1" applyBorder="1" applyAlignment="1">
      <alignment horizontal="right" wrapText="1"/>
      <protection/>
    </xf>
    <xf numFmtId="0" fontId="2" fillId="33" borderId="61" xfId="0" applyFont="1" applyFill="1" applyBorder="1" applyAlignment="1">
      <alignment horizontal="left" wrapText="1" indent="2"/>
    </xf>
    <xf numFmtId="49" fontId="2" fillId="33" borderId="4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3" borderId="34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/>
    </xf>
    <xf numFmtId="4" fontId="2" fillId="33" borderId="62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4" borderId="23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 wrapText="1"/>
    </xf>
    <xf numFmtId="4" fontId="2" fillId="33" borderId="18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0" fontId="19" fillId="0" borderId="29" xfId="0" applyFont="1" applyBorder="1" applyAlignment="1">
      <alignment/>
    </xf>
    <xf numFmtId="0" fontId="6" fillId="34" borderId="65" xfId="0" applyFont="1" applyFill="1" applyBorder="1" applyAlignment="1">
      <alignment horizontal="left" wrapText="1"/>
    </xf>
    <xf numFmtId="49" fontId="2" fillId="34" borderId="39" xfId="0" applyNumberFormat="1" applyFont="1" applyFill="1" applyBorder="1" applyAlignment="1">
      <alignment horizontal="center" wrapText="1"/>
    </xf>
    <xf numFmtId="4" fontId="2" fillId="34" borderId="26" xfId="0" applyNumberFormat="1" applyFont="1" applyFill="1" applyBorder="1" applyAlignment="1">
      <alignment horizontal="right"/>
    </xf>
    <xf numFmtId="0" fontId="11" fillId="34" borderId="53" xfId="53" applyFont="1" applyFill="1" applyBorder="1" applyAlignment="1">
      <alignment horizontal="left" vertical="top" indent="1"/>
      <protection/>
    </xf>
    <xf numFmtId="49" fontId="13" fillId="34" borderId="25" xfId="53" applyNumberFormat="1" applyFont="1" applyFill="1" applyBorder="1" applyAlignment="1">
      <alignment horizontal="center" wrapText="1"/>
      <protection/>
    </xf>
    <xf numFmtId="0" fontId="13" fillId="34" borderId="29" xfId="53" applyFont="1" applyFill="1" applyBorder="1" applyAlignment="1">
      <alignment horizontal="center" wrapText="1"/>
      <protection/>
    </xf>
    <xf numFmtId="49" fontId="2" fillId="34" borderId="66" xfId="0" applyNumberFormat="1" applyFont="1" applyFill="1" applyBorder="1" applyAlignment="1">
      <alignment horizontal="center" wrapText="1"/>
    </xf>
    <xf numFmtId="49" fontId="2" fillId="34" borderId="30" xfId="0" applyNumberFormat="1" applyFont="1" applyFill="1" applyBorder="1" applyAlignment="1">
      <alignment horizontal="center" wrapText="1"/>
    </xf>
    <xf numFmtId="4" fontId="2" fillId="34" borderId="30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center"/>
    </xf>
    <xf numFmtId="0" fontId="4" fillId="35" borderId="28" xfId="0" applyFont="1" applyFill="1" applyBorder="1" applyAlignment="1">
      <alignment horizontal="left" wrapText="1" indent="1"/>
    </xf>
    <xf numFmtId="49" fontId="2" fillId="35" borderId="25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right"/>
    </xf>
    <xf numFmtId="4" fontId="2" fillId="35" borderId="24" xfId="0" applyNumberFormat="1" applyFont="1" applyFill="1" applyBorder="1" applyAlignment="1">
      <alignment horizontal="center"/>
    </xf>
    <xf numFmtId="4" fontId="2" fillId="35" borderId="26" xfId="0" applyNumberFormat="1" applyFont="1" applyFill="1" applyBorder="1" applyAlignment="1">
      <alignment horizontal="right"/>
    </xf>
    <xf numFmtId="0" fontId="2" fillId="35" borderId="28" xfId="0" applyFont="1" applyFill="1" applyBorder="1" applyAlignment="1">
      <alignment horizontal="left" wrapText="1" indent="2"/>
    </xf>
    <xf numFmtId="49" fontId="2" fillId="35" borderId="48" xfId="0" applyNumberFormat="1" applyFont="1" applyFill="1" applyBorder="1" applyAlignment="1">
      <alignment horizontal="center"/>
    </xf>
    <xf numFmtId="0" fontId="14" fillId="35" borderId="28" xfId="0" applyFont="1" applyFill="1" applyBorder="1" applyAlignment="1">
      <alignment horizontal="left" wrapText="1" indent="1"/>
    </xf>
    <xf numFmtId="49" fontId="6" fillId="35" borderId="39" xfId="0" applyNumberFormat="1" applyFont="1" applyFill="1" applyBorder="1" applyAlignment="1">
      <alignment horizontal="center"/>
    </xf>
    <xf numFmtId="49" fontId="6" fillId="35" borderId="67" xfId="0" applyNumberFormat="1" applyFont="1" applyFill="1" applyBorder="1" applyAlignment="1">
      <alignment horizontal="center"/>
    </xf>
    <xf numFmtId="4" fontId="2" fillId="35" borderId="30" xfId="0" applyNumberFormat="1" applyFont="1" applyFill="1" applyBorder="1" applyAlignment="1">
      <alignment horizontal="right"/>
    </xf>
    <xf numFmtId="0" fontId="2" fillId="35" borderId="61" xfId="0" applyFont="1" applyFill="1" applyBorder="1" applyAlignment="1">
      <alignment horizontal="left" wrapText="1" indent="2"/>
    </xf>
    <xf numFmtId="49" fontId="2" fillId="35" borderId="25" xfId="0" applyNumberFormat="1" applyFont="1" applyFill="1" applyBorder="1" applyAlignment="1">
      <alignment horizontal="center"/>
    </xf>
    <xf numFmtId="49" fontId="2" fillId="35" borderId="48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right"/>
    </xf>
    <xf numFmtId="0" fontId="13" fillId="35" borderId="25" xfId="54" applyFont="1" applyFill="1" applyBorder="1" applyAlignment="1">
      <alignment horizontal="center" wrapText="1"/>
      <protection/>
    </xf>
    <xf numFmtId="0" fontId="13" fillId="35" borderId="29" xfId="54" applyFont="1" applyFill="1" applyBorder="1" applyAlignment="1">
      <alignment horizontal="center" wrapText="1"/>
      <protection/>
    </xf>
    <xf numFmtId="4" fontId="8" fillId="35" borderId="29" xfId="54" applyNumberFormat="1" applyFont="1" applyFill="1" applyBorder="1" applyAlignment="1">
      <alignment horizontal="right" wrapText="1"/>
      <protection/>
    </xf>
    <xf numFmtId="0" fontId="14" fillId="35" borderId="28" xfId="0" applyFont="1" applyFill="1" applyBorder="1" applyAlignment="1">
      <alignment horizontal="left" wrapText="1" indent="1"/>
    </xf>
    <xf numFmtId="4" fontId="2" fillId="35" borderId="23" xfId="0" applyNumberFormat="1" applyFont="1" applyFill="1" applyBorder="1" applyAlignment="1">
      <alignment horizontal="right"/>
    </xf>
    <xf numFmtId="0" fontId="20" fillId="36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37" borderId="29" xfId="0" applyFont="1" applyFill="1" applyBorder="1" applyAlignment="1">
      <alignment horizontal="center" vertical="center" textRotation="90" wrapText="1"/>
    </xf>
    <xf numFmtId="0" fontId="19" fillId="38" borderId="29" xfId="0" applyFont="1" applyFill="1" applyBorder="1" applyAlignment="1">
      <alignment horizontal="center" vertical="center" textRotation="90" wrapText="1"/>
    </xf>
    <xf numFmtId="0" fontId="19" fillId="39" borderId="29" xfId="0" applyFont="1" applyFill="1" applyBorder="1" applyAlignment="1">
      <alignment horizontal="center" vertical="center" textRotation="90" wrapText="1"/>
    </xf>
    <xf numFmtId="0" fontId="19" fillId="40" borderId="29" xfId="0" applyFont="1" applyFill="1" applyBorder="1" applyAlignment="1">
      <alignment horizontal="center" vertical="center" textRotation="90" wrapText="1"/>
    </xf>
    <xf numFmtId="0" fontId="19" fillId="36" borderId="29" xfId="0" applyFont="1" applyFill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wrapText="1"/>
    </xf>
    <xf numFmtId="49" fontId="21" fillId="37" borderId="29" xfId="54" applyNumberFormat="1" applyFont="1" applyFill="1" applyBorder="1" applyAlignment="1">
      <alignment horizontal="center" vertical="center" wrapText="1"/>
      <protection/>
    </xf>
    <xf numFmtId="0" fontId="19" fillId="37" borderId="29" xfId="0" applyFont="1" applyFill="1" applyBorder="1" applyAlignment="1">
      <alignment horizontal="center" vertical="center" wrapText="1"/>
    </xf>
    <xf numFmtId="0" fontId="19" fillId="38" borderId="29" xfId="0" applyFont="1" applyFill="1" applyBorder="1" applyAlignment="1">
      <alignment horizontal="center" vertical="center" wrapText="1"/>
    </xf>
    <xf numFmtId="49" fontId="21" fillId="39" borderId="29" xfId="54" applyNumberFormat="1" applyFont="1" applyFill="1" applyBorder="1" applyAlignment="1">
      <alignment horizontal="center" vertical="center" wrapText="1"/>
      <protection/>
    </xf>
    <xf numFmtId="0" fontId="19" fillId="39" borderId="29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 wrapText="1"/>
    </xf>
    <xf numFmtId="0" fontId="19" fillId="40" borderId="29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49" fontId="21" fillId="37" borderId="29" xfId="54" applyNumberFormat="1" applyFont="1" applyFill="1" applyBorder="1" applyAlignment="1">
      <alignment horizontal="center" vertical="center" textRotation="90" wrapText="1"/>
      <protection/>
    </xf>
    <xf numFmtId="0" fontId="21" fillId="36" borderId="29" xfId="0" applyFont="1" applyFill="1" applyBorder="1" applyAlignment="1">
      <alignment horizontal="center" vertical="center" textRotation="90" wrapText="1"/>
    </xf>
    <xf numFmtId="0" fontId="19" fillId="37" borderId="29" xfId="53" applyFont="1" applyFill="1" applyBorder="1" applyAlignment="1">
      <alignment horizontal="center" vertical="center" wrapText="1"/>
      <protection/>
    </xf>
    <xf numFmtId="0" fontId="19" fillId="40" borderId="29" xfId="53" applyFont="1" applyFill="1" applyBorder="1" applyAlignment="1">
      <alignment horizontal="center" vertical="center" wrapText="1"/>
      <protection/>
    </xf>
    <xf numFmtId="0" fontId="21" fillId="36" borderId="29" xfId="53" applyFont="1" applyFill="1" applyBorder="1" applyAlignment="1">
      <alignment horizontal="center" vertical="center" wrapText="1"/>
      <protection/>
    </xf>
    <xf numFmtId="4" fontId="19" fillId="0" borderId="29" xfId="0" applyNumberFormat="1" applyFont="1" applyBorder="1" applyAlignment="1">
      <alignment horizontal="right" vertical="center"/>
    </xf>
    <xf numFmtId="4" fontId="19" fillId="0" borderId="29" xfId="0" applyNumberFormat="1" applyFont="1" applyBorder="1" applyAlignment="1">
      <alignment/>
    </xf>
    <xf numFmtId="14" fontId="23" fillId="0" borderId="29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4" fontId="19" fillId="37" borderId="29" xfId="0" applyNumberFormat="1" applyFont="1" applyFill="1" applyBorder="1" applyAlignment="1">
      <alignment horizontal="right" vertical="center"/>
    </xf>
    <xf numFmtId="4" fontId="19" fillId="38" borderId="29" xfId="0" applyNumberFormat="1" applyFont="1" applyFill="1" applyBorder="1" applyAlignment="1">
      <alignment horizontal="right" vertical="center"/>
    </xf>
    <xf numFmtId="4" fontId="19" fillId="39" borderId="29" xfId="0" applyNumberFormat="1" applyFont="1" applyFill="1" applyBorder="1" applyAlignment="1">
      <alignment horizontal="right" vertical="center"/>
    </xf>
    <xf numFmtId="4" fontId="19" fillId="40" borderId="29" xfId="0" applyNumberFormat="1" applyFont="1" applyFill="1" applyBorder="1" applyAlignment="1">
      <alignment horizontal="right" vertical="center"/>
    </xf>
    <xf numFmtId="4" fontId="19" fillId="36" borderId="29" xfId="0" applyNumberFormat="1" applyFont="1" applyFill="1" applyBorder="1" applyAlignment="1">
      <alignment horizontal="right" vertical="center"/>
    </xf>
    <xf numFmtId="0" fontId="19" fillId="34" borderId="29" xfId="0" applyFont="1" applyFill="1" applyBorder="1" applyAlignment="1">
      <alignment horizontal="center" vertical="center" wrapText="1"/>
    </xf>
    <xf numFmtId="4" fontId="23" fillId="0" borderId="29" xfId="53" applyNumberFormat="1" applyFont="1" applyFill="1" applyBorder="1" applyAlignment="1">
      <alignment horizontal="right" vertical="center" wrapText="1"/>
      <protection/>
    </xf>
    <xf numFmtId="0" fontId="19" fillId="33" borderId="29" xfId="0" applyFont="1" applyFill="1" applyBorder="1" applyAlignment="1">
      <alignment horizontal="center" vertical="center" wrapText="1"/>
    </xf>
    <xf numFmtId="0" fontId="19" fillId="41" borderId="29" xfId="0" applyFont="1" applyFill="1" applyBorder="1" applyAlignment="1">
      <alignment horizontal="center" vertical="center" wrapText="1"/>
    </xf>
    <xf numFmtId="4" fontId="19" fillId="37" borderId="29" xfId="0" applyNumberFormat="1" applyFont="1" applyFill="1" applyBorder="1" applyAlignment="1">
      <alignment horizontal="right"/>
    </xf>
    <xf numFmtId="4" fontId="19" fillId="38" borderId="29" xfId="0" applyNumberFormat="1" applyFont="1" applyFill="1" applyBorder="1" applyAlignment="1">
      <alignment horizontal="right"/>
    </xf>
    <xf numFmtId="4" fontId="19" fillId="39" borderId="29" xfId="0" applyNumberFormat="1" applyFont="1" applyFill="1" applyBorder="1" applyAlignment="1">
      <alignment horizontal="right"/>
    </xf>
    <xf numFmtId="4" fontId="19" fillId="40" borderId="29" xfId="0" applyNumberFormat="1" applyFont="1" applyFill="1" applyBorder="1" applyAlignment="1">
      <alignment horizontal="right"/>
    </xf>
    <xf numFmtId="4" fontId="19" fillId="36" borderId="29" xfId="0" applyNumberFormat="1" applyFont="1" applyFill="1" applyBorder="1" applyAlignment="1">
      <alignment horizontal="right"/>
    </xf>
    <xf numFmtId="0" fontId="2" fillId="33" borderId="37" xfId="0" applyFont="1" applyFill="1" applyBorder="1" applyAlignment="1">
      <alignment horizontal="left"/>
    </xf>
    <xf numFmtId="0" fontId="0" fillId="33" borderId="37" xfId="0" applyFont="1" applyFill="1" applyBorder="1" applyAlignment="1">
      <alignment/>
    </xf>
    <xf numFmtId="4" fontId="2" fillId="35" borderId="6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8" xfId="54" applyNumberFormat="1" applyFont="1" applyBorder="1" applyAlignment="1">
      <alignment horizontal="right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3" xfId="0" applyNumberFormat="1" applyFont="1" applyFill="1" applyBorder="1" applyAlignment="1">
      <alignment horizontal="right" wrapText="1"/>
    </xf>
    <xf numFmtId="4" fontId="2" fillId="35" borderId="20" xfId="0" applyNumberFormat="1" applyFont="1" applyFill="1" applyBorder="1" applyAlignment="1">
      <alignment horizontal="right"/>
    </xf>
    <xf numFmtId="49" fontId="2" fillId="35" borderId="30" xfId="0" applyNumberFormat="1" applyFont="1" applyFill="1" applyBorder="1" applyAlignment="1">
      <alignment horizontal="center"/>
    </xf>
    <xf numFmtId="49" fontId="2" fillId="33" borderId="68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23" fillId="33" borderId="29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23" fillId="33" borderId="29" xfId="53" applyNumberFormat="1" applyFont="1" applyFill="1" applyBorder="1" applyAlignment="1">
      <alignment horizontal="right" vertical="center" wrapText="1"/>
      <protection/>
    </xf>
    <xf numFmtId="49" fontId="19" fillId="37" borderId="29" xfId="53" applyNumberFormat="1" applyFont="1" applyFill="1" applyBorder="1" applyAlignment="1">
      <alignment horizontal="center" vertical="center" wrapText="1"/>
      <protection/>
    </xf>
    <xf numFmtId="49" fontId="19" fillId="37" borderId="29" xfId="0" applyNumberFormat="1" applyFont="1" applyFill="1" applyBorder="1" applyAlignment="1">
      <alignment horizontal="center" vertical="center" wrapText="1"/>
    </xf>
    <xf numFmtId="0" fontId="19" fillId="42" borderId="29" xfId="0" applyFont="1" applyFill="1" applyBorder="1" applyAlignment="1">
      <alignment horizontal="center" vertical="center" textRotation="90" wrapText="1"/>
    </xf>
    <xf numFmtId="49" fontId="19" fillId="42" borderId="29" xfId="53" applyNumberFormat="1" applyFont="1" applyFill="1" applyBorder="1" applyAlignment="1">
      <alignment horizontal="center" vertical="center" wrapText="1"/>
      <protection/>
    </xf>
    <xf numFmtId="0" fontId="19" fillId="33" borderId="29" xfId="0" applyFont="1" applyFill="1" applyBorder="1" applyAlignment="1">
      <alignment horizontal="center" vertical="center" textRotation="90" wrapText="1"/>
    </xf>
    <xf numFmtId="0" fontId="19" fillId="43" borderId="29" xfId="0" applyFont="1" applyFill="1" applyBorder="1" applyAlignment="1">
      <alignment horizontal="center" vertical="center" textRotation="90" wrapText="1"/>
    </xf>
    <xf numFmtId="4" fontId="19" fillId="33" borderId="29" xfId="0" applyNumberFormat="1" applyFont="1" applyFill="1" applyBorder="1" applyAlignment="1">
      <alignment horizontal="right"/>
    </xf>
    <xf numFmtId="16" fontId="19" fillId="39" borderId="29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/>
    </xf>
    <xf numFmtId="4" fontId="19" fillId="33" borderId="0" xfId="0" applyNumberFormat="1" applyFont="1" applyFill="1" applyBorder="1" applyAlignment="1">
      <alignment horizontal="right"/>
    </xf>
    <xf numFmtId="0" fontId="19" fillId="44" borderId="29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2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2" fontId="29" fillId="0" borderId="29" xfId="0" applyNumberFormat="1" applyFont="1" applyBorder="1" applyAlignment="1">
      <alignment horizontal="center" vertical="center" wrapText="1"/>
    </xf>
    <xf numFmtId="0" fontId="19" fillId="45" borderId="29" xfId="0" applyFont="1" applyFill="1" applyBorder="1" applyAlignment="1">
      <alignment horizontal="center" vertical="center" textRotation="90" wrapText="1"/>
    </xf>
    <xf numFmtId="0" fontId="30" fillId="0" borderId="0" xfId="0" applyFont="1" applyFill="1" applyAlignment="1">
      <alignment/>
    </xf>
    <xf numFmtId="4" fontId="32" fillId="33" borderId="29" xfId="0" applyNumberFormat="1" applyFont="1" applyFill="1" applyBorder="1" applyAlignment="1">
      <alignment horizontal="right"/>
    </xf>
    <xf numFmtId="4" fontId="33" fillId="0" borderId="29" xfId="0" applyNumberFormat="1" applyFont="1" applyFill="1" applyBorder="1" applyAlignment="1">
      <alignment horizontal="right" vertical="center"/>
    </xf>
    <xf numFmtId="4" fontId="33" fillId="0" borderId="29" xfId="0" applyNumberFormat="1" applyFont="1" applyFill="1" applyBorder="1" applyAlignment="1">
      <alignment/>
    </xf>
    <xf numFmtId="4" fontId="31" fillId="0" borderId="29" xfId="0" applyNumberFormat="1" applyFont="1" applyFill="1" applyBorder="1" applyAlignment="1">
      <alignment horizontal="right" vertical="center"/>
    </xf>
    <xf numFmtId="4" fontId="32" fillId="41" borderId="29" xfId="0" applyNumberFormat="1" applyFont="1" applyFill="1" applyBorder="1" applyAlignment="1">
      <alignment horizontal="right" vertical="center"/>
    </xf>
    <xf numFmtId="4" fontId="32" fillId="41" borderId="29" xfId="0" applyNumberFormat="1" applyFont="1" applyFill="1" applyBorder="1" applyAlignment="1">
      <alignment/>
    </xf>
    <xf numFmtId="4" fontId="32" fillId="34" borderId="29" xfId="0" applyNumberFormat="1" applyFont="1" applyFill="1" applyBorder="1" applyAlignment="1">
      <alignment horizontal="right" vertical="center"/>
    </xf>
    <xf numFmtId="4" fontId="32" fillId="34" borderId="29" xfId="0" applyNumberFormat="1" applyFont="1" applyFill="1" applyBorder="1" applyAlignment="1">
      <alignment/>
    </xf>
    <xf numFmtId="4" fontId="23" fillId="0" borderId="29" xfId="0" applyNumberFormat="1" applyFont="1" applyFill="1" applyBorder="1" applyAlignment="1">
      <alignment horizontal="right" vertical="center"/>
    </xf>
    <xf numFmtId="4" fontId="34" fillId="0" borderId="29" xfId="0" applyNumberFormat="1" applyFont="1" applyFill="1" applyBorder="1" applyAlignment="1">
      <alignment horizontal="right"/>
    </xf>
    <xf numFmtId="49" fontId="35" fillId="39" borderId="29" xfId="0" applyNumberFormat="1" applyFont="1" applyFill="1" applyBorder="1" applyAlignment="1">
      <alignment horizontal="center" vertical="center" wrapText="1"/>
    </xf>
    <xf numFmtId="0" fontId="36" fillId="39" borderId="29" xfId="0" applyFont="1" applyFill="1" applyBorder="1" applyAlignment="1">
      <alignment horizontal="center" vertical="center" textRotation="90" wrapText="1"/>
    </xf>
    <xf numFmtId="49" fontId="37" fillId="39" borderId="29" xfId="0" applyNumberFormat="1" applyFont="1" applyFill="1" applyBorder="1" applyAlignment="1">
      <alignment horizontal="center" vertical="center" wrapText="1"/>
    </xf>
    <xf numFmtId="4" fontId="31" fillId="46" borderId="29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4" fontId="38" fillId="0" borderId="29" xfId="0" applyNumberFormat="1" applyFont="1" applyBorder="1" applyAlignment="1">
      <alignment horizontal="right" vertical="center"/>
    </xf>
    <xf numFmtId="4" fontId="39" fillId="0" borderId="29" xfId="0" applyNumberFormat="1" applyFont="1" applyBorder="1" applyAlignment="1">
      <alignment horizontal="right" vertical="center"/>
    </xf>
    <xf numFmtId="4" fontId="38" fillId="33" borderId="29" xfId="0" applyNumberFormat="1" applyFont="1" applyFill="1" applyBorder="1" applyAlignment="1">
      <alignment horizontal="right" vertical="center"/>
    </xf>
    <xf numFmtId="4" fontId="40" fillId="0" borderId="29" xfId="0" applyNumberFormat="1" applyFont="1" applyFill="1" applyBorder="1" applyAlignment="1">
      <alignment horizontal="right"/>
    </xf>
    <xf numFmtId="4" fontId="40" fillId="46" borderId="29" xfId="0" applyNumberFormat="1" applyFont="1" applyFill="1" applyBorder="1" applyAlignment="1">
      <alignment/>
    </xf>
    <xf numFmtId="4" fontId="37" fillId="33" borderId="29" xfId="0" applyNumberFormat="1" applyFont="1" applyFill="1" applyBorder="1" applyAlignment="1">
      <alignment horizontal="right"/>
    </xf>
    <xf numFmtId="4" fontId="37" fillId="0" borderId="29" xfId="0" applyNumberFormat="1" applyFont="1" applyFill="1" applyBorder="1" applyAlignment="1">
      <alignment horizontal="right"/>
    </xf>
    <xf numFmtId="4" fontId="37" fillId="0" borderId="29" xfId="0" applyNumberFormat="1" applyFont="1" applyBorder="1" applyAlignment="1">
      <alignment/>
    </xf>
    <xf numFmtId="4" fontId="23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/>
    </xf>
    <xf numFmtId="14" fontId="41" fillId="0" borderId="0" xfId="0" applyNumberFormat="1" applyFont="1" applyAlignment="1">
      <alignment/>
    </xf>
    <xf numFmtId="14" fontId="38" fillId="0" borderId="29" xfId="0" applyNumberFormat="1" applyFont="1" applyBorder="1" applyAlignment="1">
      <alignment horizontal="center" vertical="center"/>
    </xf>
    <xf numFmtId="14" fontId="38" fillId="0" borderId="18" xfId="0" applyNumberFormat="1" applyFont="1" applyBorder="1" applyAlignment="1">
      <alignment horizontal="center" vertical="center"/>
    </xf>
    <xf numFmtId="14" fontId="38" fillId="0" borderId="69" xfId="0" applyNumberFormat="1" applyFont="1" applyBorder="1" applyAlignment="1">
      <alignment horizontal="center" vertical="center"/>
    </xf>
    <xf numFmtId="4" fontId="38" fillId="0" borderId="20" xfId="0" applyNumberFormat="1" applyFont="1" applyBorder="1" applyAlignment="1">
      <alignment horizontal="right" vertical="center"/>
    </xf>
    <xf numFmtId="0" fontId="19" fillId="39" borderId="29" xfId="0" applyFont="1" applyFill="1" applyBorder="1" applyAlignment="1">
      <alignment horizontal="center" wrapText="1"/>
    </xf>
    <xf numFmtId="0" fontId="19" fillId="47" borderId="29" xfId="0" applyFont="1" applyFill="1" applyBorder="1" applyAlignment="1">
      <alignment horizontal="center" vertical="center" textRotation="90" wrapText="1"/>
    </xf>
    <xf numFmtId="49" fontId="19" fillId="47" borderId="29" xfId="53" applyNumberFormat="1" applyFont="1" applyFill="1" applyBorder="1" applyAlignment="1">
      <alignment horizontal="center" vertical="center" wrapText="1"/>
      <protection/>
    </xf>
    <xf numFmtId="49" fontId="35" fillId="47" borderId="2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7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4" fontId="38" fillId="46" borderId="29" xfId="0" applyNumberFormat="1" applyFont="1" applyFill="1" applyBorder="1" applyAlignment="1">
      <alignment horizontal="center" vertical="center"/>
    </xf>
    <xf numFmtId="4" fontId="38" fillId="46" borderId="29" xfId="0" applyNumberFormat="1" applyFont="1" applyFill="1" applyBorder="1" applyAlignment="1">
      <alignment horizontal="right" vertical="center"/>
    </xf>
    <xf numFmtId="4" fontId="39" fillId="46" borderId="29" xfId="0" applyNumberFormat="1" applyFont="1" applyFill="1" applyBorder="1" applyAlignment="1">
      <alignment horizontal="right" vertical="center"/>
    </xf>
    <xf numFmtId="4" fontId="23" fillId="46" borderId="29" xfId="0" applyNumberFormat="1" applyFont="1" applyFill="1" applyBorder="1" applyAlignment="1">
      <alignment horizontal="right" vertical="center"/>
    </xf>
    <xf numFmtId="4" fontId="19" fillId="46" borderId="29" xfId="0" applyNumberFormat="1" applyFont="1" applyFill="1" applyBorder="1" applyAlignment="1">
      <alignment/>
    </xf>
    <xf numFmtId="0" fontId="0" fillId="46" borderId="0" xfId="0" applyFill="1" applyAlignment="1">
      <alignment/>
    </xf>
    <xf numFmtId="14" fontId="23" fillId="46" borderId="2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49" fontId="2" fillId="33" borderId="67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" fontId="8" fillId="0" borderId="22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4" fontId="8" fillId="0" borderId="59" xfId="54" applyNumberFormat="1" applyFont="1" applyBorder="1" applyAlignment="1">
      <alignment horizontal="center" wrapText="1"/>
      <protection/>
    </xf>
    <xf numFmtId="4" fontId="8" fillId="0" borderId="49" xfId="54" applyNumberFormat="1" applyFont="1" applyBorder="1" applyAlignment="1">
      <alignment horizontal="center" wrapText="1"/>
      <protection/>
    </xf>
    <xf numFmtId="0" fontId="2" fillId="33" borderId="17" xfId="0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  <xf numFmtId="4" fontId="18" fillId="0" borderId="16" xfId="54" applyNumberFormat="1" applyFont="1" applyBorder="1" applyAlignment="1">
      <alignment horizontal="center" wrapText="1"/>
      <protection/>
    </xf>
    <xf numFmtId="4" fontId="18" fillId="0" borderId="72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72" xfId="54" applyNumberFormat="1" applyFont="1" applyBorder="1" applyAlignment="1">
      <alignment horizontal="center" wrapText="1"/>
      <protection/>
    </xf>
    <xf numFmtId="49" fontId="0" fillId="33" borderId="17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49" fontId="19" fillId="37" borderId="29" xfId="0" applyNumberFormat="1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37" borderId="29" xfId="0" applyFont="1" applyFill="1" applyBorder="1" applyAlignment="1">
      <alignment horizont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9" borderId="29" xfId="0" applyFont="1" applyFill="1" applyBorder="1" applyAlignment="1">
      <alignment horizontal="center" wrapText="1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20" fillId="40" borderId="2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showGridLines="0" zoomScale="110" zoomScaleNormal="110" zoomScaleSheetLayoutView="110" zoomScalePageLayoutView="0" workbookViewId="0" topLeftCell="A136">
      <selection activeCell="E147" sqref="E147"/>
    </sheetView>
  </sheetViews>
  <sheetFormatPr defaultColWidth="9.00390625" defaultRowHeight="12.75"/>
  <cols>
    <col min="1" max="1" width="53.25390625" style="65" customWidth="1"/>
    <col min="2" max="2" width="7.625" style="65" customWidth="1"/>
    <col min="3" max="3" width="7.25390625" style="65" customWidth="1"/>
    <col min="4" max="4" width="11.875" style="65" customWidth="1"/>
    <col min="5" max="5" width="13.625" style="66" customWidth="1"/>
    <col min="6" max="6" width="11.75390625" style="66" customWidth="1"/>
    <col min="7" max="7" width="10.625" style="66" customWidth="1"/>
    <col min="8" max="8" width="11.125" style="66" customWidth="1"/>
    <col min="9" max="9" width="12.375" style="66" customWidth="1"/>
    <col min="10" max="10" width="12.625" style="62" customWidth="1"/>
    <col min="11" max="16384" width="9.125" style="62" customWidth="1"/>
  </cols>
  <sheetData>
    <row r="1" ht="12.75">
      <c r="J1" s="173"/>
    </row>
    <row r="2" spans="6:10" ht="12.75">
      <c r="F2" s="411"/>
      <c r="G2" s="412"/>
      <c r="H2" s="412"/>
      <c r="I2" s="412"/>
      <c r="J2" s="412"/>
    </row>
    <row r="3" spans="1:10" ht="19.5" customHeight="1">
      <c r="A3" s="413" t="s">
        <v>88</v>
      </c>
      <c r="B3" s="414"/>
      <c r="C3" s="414"/>
      <c r="D3" s="414"/>
      <c r="E3" s="414"/>
      <c r="F3" s="414"/>
      <c r="G3" s="414"/>
      <c r="H3" s="414"/>
      <c r="I3" s="67"/>
      <c r="J3" s="1"/>
    </row>
    <row r="4" spans="1:10" ht="14.25" customHeight="1" thickBot="1">
      <c r="A4" s="415" t="s">
        <v>89</v>
      </c>
      <c r="B4" s="415"/>
      <c r="C4" s="415"/>
      <c r="D4" s="415"/>
      <c r="E4" s="415"/>
      <c r="F4" s="415"/>
      <c r="G4" s="415"/>
      <c r="H4" s="415"/>
      <c r="I4" s="101"/>
      <c r="J4" s="2" t="s">
        <v>4</v>
      </c>
    </row>
    <row r="5" spans="1:10" ht="13.5" customHeight="1">
      <c r="A5" s="3"/>
      <c r="B5" s="101"/>
      <c r="C5" s="101"/>
      <c r="D5" s="101"/>
      <c r="E5" s="101"/>
      <c r="F5" s="101"/>
      <c r="G5" s="101"/>
      <c r="H5" s="101"/>
      <c r="I5" s="68" t="s">
        <v>90</v>
      </c>
      <c r="J5" s="5" t="s">
        <v>37</v>
      </c>
    </row>
    <row r="6" spans="1:10" ht="13.5" customHeight="1">
      <c r="A6" s="385" t="s">
        <v>397</v>
      </c>
      <c r="B6" s="385"/>
      <c r="C6" s="385"/>
      <c r="D6" s="385"/>
      <c r="E6" s="385"/>
      <c r="F6" s="385"/>
      <c r="G6" s="385"/>
      <c r="H6" s="385"/>
      <c r="I6" s="68" t="s">
        <v>220</v>
      </c>
      <c r="J6" s="310" t="s">
        <v>398</v>
      </c>
    </row>
    <row r="7" spans="1:10" ht="12" customHeight="1">
      <c r="A7" s="6" t="s">
        <v>76</v>
      </c>
      <c r="B7" s="416" t="s">
        <v>346</v>
      </c>
      <c r="C7" s="416"/>
      <c r="D7" s="416"/>
      <c r="E7" s="416"/>
      <c r="F7" s="416"/>
      <c r="G7" s="416"/>
      <c r="H7" s="416"/>
      <c r="I7" s="7" t="s">
        <v>33</v>
      </c>
      <c r="J7" s="302">
        <v>49806335</v>
      </c>
    </row>
    <row r="8" spans="1:10" ht="12" customHeight="1">
      <c r="A8" s="6" t="s">
        <v>72</v>
      </c>
      <c r="B8" s="297"/>
      <c r="C8" s="297"/>
      <c r="D8" s="297"/>
      <c r="E8" s="301"/>
      <c r="F8" s="301"/>
      <c r="G8" s="301"/>
      <c r="H8" s="301"/>
      <c r="I8" s="7"/>
      <c r="J8" s="8"/>
    </row>
    <row r="9" spans="1:10" ht="11.25" customHeight="1">
      <c r="A9" s="6" t="s">
        <v>77</v>
      </c>
      <c r="B9" s="397" t="s">
        <v>337</v>
      </c>
      <c r="C9" s="397"/>
      <c r="D9" s="397"/>
      <c r="E9" s="397"/>
      <c r="F9" s="397"/>
      <c r="G9" s="397"/>
      <c r="H9" s="397"/>
      <c r="I9" s="68" t="s">
        <v>91</v>
      </c>
      <c r="J9" s="8"/>
    </row>
    <row r="10" spans="1:10" ht="11.25" customHeight="1">
      <c r="A10" s="6" t="s">
        <v>78</v>
      </c>
      <c r="B10" s="6"/>
      <c r="C10" s="6"/>
      <c r="D10" s="6"/>
      <c r="E10" s="4"/>
      <c r="F10" s="4"/>
      <c r="G10" s="4"/>
      <c r="H10" s="4"/>
      <c r="I10" s="7" t="s">
        <v>38</v>
      </c>
      <c r="J10" s="8"/>
    </row>
    <row r="11" spans="1:10" ht="9" customHeight="1">
      <c r="A11" s="6" t="s">
        <v>79</v>
      </c>
      <c r="B11" s="297"/>
      <c r="C11" s="297"/>
      <c r="D11" s="297"/>
      <c r="E11" s="301"/>
      <c r="F11" s="301"/>
      <c r="G11" s="301"/>
      <c r="H11" s="301"/>
      <c r="I11" s="7" t="s">
        <v>39</v>
      </c>
      <c r="J11" s="8"/>
    </row>
    <row r="12" spans="1:10" ht="12" customHeight="1">
      <c r="A12" s="6" t="s">
        <v>65</v>
      </c>
      <c r="B12" s="297" t="s">
        <v>338</v>
      </c>
      <c r="C12" s="297"/>
      <c r="D12" s="297"/>
      <c r="E12" s="301"/>
      <c r="F12" s="301"/>
      <c r="G12" s="301" t="s">
        <v>339</v>
      </c>
      <c r="H12" s="301"/>
      <c r="I12" s="7"/>
      <c r="J12" s="8"/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9"/>
    </row>
    <row r="14" spans="1:10" ht="15" customHeight="1" thickBot="1">
      <c r="A14" s="6" t="s">
        <v>1</v>
      </c>
      <c r="B14" s="6"/>
      <c r="C14" s="6"/>
      <c r="D14" s="6"/>
      <c r="E14" s="4"/>
      <c r="F14" s="4"/>
      <c r="G14" s="4"/>
      <c r="H14" s="4"/>
      <c r="I14" s="7" t="s">
        <v>219</v>
      </c>
      <c r="J14" s="10" t="s">
        <v>0</v>
      </c>
    </row>
    <row r="15" spans="2:10" ht="12" customHeight="1">
      <c r="B15" s="11" t="s">
        <v>52</v>
      </c>
      <c r="C15" s="12"/>
      <c r="E15" s="4"/>
      <c r="G15" s="4"/>
      <c r="H15" s="4"/>
      <c r="I15" s="4"/>
      <c r="J15" s="13"/>
    </row>
    <row r="16" spans="1:10" ht="5.25" customHeight="1">
      <c r="A16" s="69"/>
      <c r="B16" s="69"/>
      <c r="C16" s="69"/>
      <c r="D16" s="298"/>
      <c r="E16" s="70"/>
      <c r="F16" s="70"/>
      <c r="G16" s="70"/>
      <c r="H16" s="70"/>
      <c r="I16" s="70"/>
      <c r="J16" s="71"/>
    </row>
    <row r="17" spans="1:10" ht="9.75" customHeight="1">
      <c r="A17" s="14"/>
      <c r="B17" s="15" t="s">
        <v>12</v>
      </c>
      <c r="C17" s="15" t="s">
        <v>48</v>
      </c>
      <c r="D17" s="16" t="s">
        <v>40</v>
      </c>
      <c r="E17" s="17"/>
      <c r="F17" s="18" t="s">
        <v>67</v>
      </c>
      <c r="G17" s="18"/>
      <c r="H17" s="19"/>
      <c r="I17" s="72"/>
      <c r="J17" s="99" t="s">
        <v>66</v>
      </c>
    </row>
    <row r="18" spans="1:10" ht="9.75" customHeight="1">
      <c r="A18" s="15" t="s">
        <v>216</v>
      </c>
      <c r="B18" s="15" t="s">
        <v>13</v>
      </c>
      <c r="C18" s="15" t="s">
        <v>49</v>
      </c>
      <c r="D18" s="16" t="s">
        <v>41</v>
      </c>
      <c r="E18" s="20" t="s">
        <v>5</v>
      </c>
      <c r="F18" s="21" t="s">
        <v>5</v>
      </c>
      <c r="G18" s="22" t="s">
        <v>5</v>
      </c>
      <c r="H18" s="16" t="s">
        <v>68</v>
      </c>
      <c r="I18" s="16" t="s">
        <v>8</v>
      </c>
      <c r="J18" s="99" t="s">
        <v>41</v>
      </c>
    </row>
    <row r="19" spans="1:10" ht="13.5" customHeight="1">
      <c r="A19" s="14"/>
      <c r="B19" s="15" t="s">
        <v>14</v>
      </c>
      <c r="C19" s="15" t="s">
        <v>215</v>
      </c>
      <c r="D19" s="16" t="s">
        <v>42</v>
      </c>
      <c r="E19" s="23" t="s">
        <v>44</v>
      </c>
      <c r="F19" s="16" t="s">
        <v>6</v>
      </c>
      <c r="G19" s="16" t="s">
        <v>71</v>
      </c>
      <c r="H19" s="16" t="s">
        <v>69</v>
      </c>
      <c r="J19" s="99" t="s">
        <v>42</v>
      </c>
    </row>
    <row r="20" spans="1:10" ht="10.5" customHeight="1">
      <c r="A20" s="14"/>
      <c r="B20" s="15"/>
      <c r="C20" s="15"/>
      <c r="D20" s="16"/>
      <c r="E20" s="23" t="s">
        <v>7</v>
      </c>
      <c r="F20" s="16" t="s">
        <v>7</v>
      </c>
      <c r="G20" s="16" t="s">
        <v>45</v>
      </c>
      <c r="H20" s="16"/>
      <c r="J20" s="99"/>
    </row>
    <row r="21" spans="1:10" ht="9.75" customHeight="1" thickBot="1">
      <c r="A21" s="24">
        <v>1</v>
      </c>
      <c r="B21" s="25">
        <v>2</v>
      </c>
      <c r="C21" s="25">
        <v>3</v>
      </c>
      <c r="D21" s="26" t="s">
        <v>2</v>
      </c>
      <c r="E21" s="27" t="s">
        <v>3</v>
      </c>
      <c r="F21" s="26" t="s">
        <v>9</v>
      </c>
      <c r="G21" s="26" t="s">
        <v>10</v>
      </c>
      <c r="H21" s="26" t="s">
        <v>11</v>
      </c>
      <c r="I21" s="26" t="s">
        <v>32</v>
      </c>
      <c r="J21" s="28" t="s">
        <v>70</v>
      </c>
    </row>
    <row r="22" spans="1:10" ht="12" customHeight="1">
      <c r="A22" s="226" t="s">
        <v>101</v>
      </c>
      <c r="B22" s="227" t="s">
        <v>16</v>
      </c>
      <c r="C22" s="179"/>
      <c r="D22" s="219">
        <f>D23+D24+D25+D26+D30+D36</f>
        <v>12192304</v>
      </c>
      <c r="E22" s="219">
        <f>E23+E24+E25+E26+E30+E36</f>
        <v>6878476.080000001</v>
      </c>
      <c r="F22" s="219"/>
      <c r="G22" s="219"/>
      <c r="H22" s="219"/>
      <c r="I22" s="220">
        <f>E22+G22</f>
        <v>6878476.080000001</v>
      </c>
      <c r="J22" s="228">
        <f>D22-I22</f>
        <v>5313827.919999999</v>
      </c>
    </row>
    <row r="23" spans="1:10" ht="15" customHeight="1">
      <c r="A23" s="120" t="s">
        <v>109</v>
      </c>
      <c r="B23" s="112" t="s">
        <v>110</v>
      </c>
      <c r="C23" s="113">
        <v>120</v>
      </c>
      <c r="D23" s="211"/>
      <c r="E23" s="211"/>
      <c r="F23" s="203"/>
      <c r="G23" s="203"/>
      <c r="H23" s="203"/>
      <c r="I23" s="203">
        <f>E23+G23</f>
        <v>0</v>
      </c>
      <c r="J23" s="204">
        <f>D23-I23</f>
        <v>0</v>
      </c>
    </row>
    <row r="24" spans="1:10" ht="15" customHeight="1">
      <c r="A24" s="118" t="s">
        <v>111</v>
      </c>
      <c r="B24" s="112" t="s">
        <v>112</v>
      </c>
      <c r="C24" s="113">
        <v>130</v>
      </c>
      <c r="D24" s="211">
        <v>12192304</v>
      </c>
      <c r="E24" s="211">
        <f>'КНИГА КРЕДИТОВ'!BG34-'КНИГА КРЕДИТОВ'!AL54-'КНИГА КРЕДИТОВ'!AK54-'КНИГА КРЕДИТОВ'!AH54-'КНИГА КРЕДИТОВ'!AJ34-'КНИГА КРЕДИТОВ'!E34-'КНИГА КРЕДИТОВ'!AI34</f>
        <v>6878476.080000001</v>
      </c>
      <c r="F24" s="203"/>
      <c r="G24" s="203"/>
      <c r="H24" s="203"/>
      <c r="I24" s="203">
        <f>E24+G24</f>
        <v>6878476.080000001</v>
      </c>
      <c r="J24" s="204">
        <f>D24-I24</f>
        <v>5313827.919999999</v>
      </c>
    </row>
    <row r="25" spans="1:10" ht="15" customHeight="1">
      <c r="A25" s="119" t="s">
        <v>113</v>
      </c>
      <c r="B25" s="112" t="s">
        <v>114</v>
      </c>
      <c r="C25" s="113">
        <v>140</v>
      </c>
      <c r="D25" s="211"/>
      <c r="E25" s="211"/>
      <c r="F25" s="203"/>
      <c r="G25" s="203"/>
      <c r="H25" s="203"/>
      <c r="I25" s="203"/>
      <c r="J25" s="204"/>
    </row>
    <row r="26" spans="1:10" ht="15" customHeight="1">
      <c r="A26" s="118" t="s">
        <v>115</v>
      </c>
      <c r="B26" s="112" t="s">
        <v>116</v>
      </c>
      <c r="C26" s="113">
        <v>150</v>
      </c>
      <c r="D26" s="211"/>
      <c r="E26" s="211"/>
      <c r="F26" s="203"/>
      <c r="G26" s="203"/>
      <c r="H26" s="203"/>
      <c r="I26" s="203"/>
      <c r="J26" s="204"/>
    </row>
    <row r="27" spans="1:10" ht="15" customHeight="1">
      <c r="A27" s="147" t="s">
        <v>117</v>
      </c>
      <c r="B27" s="114"/>
      <c r="C27" s="115"/>
      <c r="D27" s="222"/>
      <c r="E27" s="223"/>
      <c r="F27" s="222"/>
      <c r="G27" s="222"/>
      <c r="H27" s="222"/>
      <c r="I27" s="222"/>
      <c r="J27" s="224"/>
    </row>
    <row r="28" spans="1:10" ht="23.25" customHeight="1">
      <c r="A28" s="148" t="s">
        <v>118</v>
      </c>
      <c r="B28" s="116" t="s">
        <v>119</v>
      </c>
      <c r="C28" s="117">
        <v>152</v>
      </c>
      <c r="D28" s="211"/>
      <c r="E28" s="211"/>
      <c r="F28" s="203"/>
      <c r="G28" s="203"/>
      <c r="H28" s="203"/>
      <c r="I28" s="203"/>
      <c r="J28" s="204"/>
    </row>
    <row r="29" spans="1:10" ht="23.25" customHeight="1">
      <c r="A29" s="157" t="s">
        <v>120</v>
      </c>
      <c r="B29" s="112" t="s">
        <v>121</v>
      </c>
      <c r="C29" s="113">
        <v>153</v>
      </c>
      <c r="D29" s="211"/>
      <c r="E29" s="211"/>
      <c r="F29" s="203"/>
      <c r="G29" s="203"/>
      <c r="H29" s="203"/>
      <c r="I29" s="203"/>
      <c r="J29" s="204"/>
    </row>
    <row r="30" spans="1:10" ht="15" customHeight="1">
      <c r="A30" s="118" t="s">
        <v>122</v>
      </c>
      <c r="B30" s="112" t="s">
        <v>123</v>
      </c>
      <c r="C30" s="113" t="s">
        <v>28</v>
      </c>
      <c r="D30" s="211">
        <f>D31+D33+D34+D35</f>
        <v>0</v>
      </c>
      <c r="E30" s="211">
        <f>E31+E33+E34+E35</f>
        <v>0</v>
      </c>
      <c r="F30" s="203"/>
      <c r="G30" s="203"/>
      <c r="H30" s="203"/>
      <c r="I30" s="203">
        <f>E30+G30</f>
        <v>0</v>
      </c>
      <c r="J30" s="204">
        <f>D30-I30</f>
        <v>0</v>
      </c>
    </row>
    <row r="31" spans="1:10" ht="15" customHeight="1">
      <c r="A31" s="147" t="s">
        <v>117</v>
      </c>
      <c r="B31" s="114"/>
      <c r="C31" s="115"/>
      <c r="D31" s="222"/>
      <c r="E31" s="223"/>
      <c r="F31" s="222"/>
      <c r="G31" s="222"/>
      <c r="H31" s="222"/>
      <c r="I31" s="222"/>
      <c r="J31" s="224"/>
    </row>
    <row r="32" spans="1:10" ht="15" customHeight="1">
      <c r="A32" s="150" t="s">
        <v>124</v>
      </c>
      <c r="B32" s="116" t="s">
        <v>125</v>
      </c>
      <c r="C32" s="117">
        <v>410</v>
      </c>
      <c r="D32" s="211"/>
      <c r="E32" s="211"/>
      <c r="F32" s="203"/>
      <c r="G32" s="203"/>
      <c r="H32" s="203"/>
      <c r="I32" s="203">
        <f>E32+G32</f>
        <v>0</v>
      </c>
      <c r="J32" s="204">
        <f>D32-I32</f>
        <v>0</v>
      </c>
    </row>
    <row r="33" spans="1:10" ht="15" customHeight="1">
      <c r="A33" s="149" t="s">
        <v>126</v>
      </c>
      <c r="B33" s="112" t="s">
        <v>127</v>
      </c>
      <c r="C33" s="113">
        <v>420</v>
      </c>
      <c r="D33" s="211"/>
      <c r="E33" s="211"/>
      <c r="F33" s="203"/>
      <c r="G33" s="203"/>
      <c r="H33" s="203"/>
      <c r="I33" s="203">
        <f>E33+G33</f>
        <v>0</v>
      </c>
      <c r="J33" s="204">
        <f>D33-I33</f>
        <v>0</v>
      </c>
    </row>
    <row r="34" spans="1:10" ht="15" customHeight="1">
      <c r="A34" s="149" t="s">
        <v>128</v>
      </c>
      <c r="B34" s="112" t="s">
        <v>129</v>
      </c>
      <c r="C34" s="113">
        <v>430</v>
      </c>
      <c r="D34" s="211"/>
      <c r="E34" s="211"/>
      <c r="F34" s="203"/>
      <c r="G34" s="203"/>
      <c r="H34" s="203"/>
      <c r="I34" s="203">
        <f>E34+G34</f>
        <v>0</v>
      </c>
      <c r="J34" s="204">
        <f>D34-I34</f>
        <v>0</v>
      </c>
    </row>
    <row r="35" spans="1:10" ht="15" customHeight="1">
      <c r="A35" s="149" t="s">
        <v>130</v>
      </c>
      <c r="B35" s="112" t="s">
        <v>131</v>
      </c>
      <c r="C35" s="113">
        <v>440</v>
      </c>
      <c r="D35" s="211"/>
      <c r="E35" s="211"/>
      <c r="F35" s="203"/>
      <c r="G35" s="203"/>
      <c r="H35" s="203"/>
      <c r="I35" s="203">
        <f>E35+G35</f>
        <v>0</v>
      </c>
      <c r="J35" s="204">
        <f>D35-I35</f>
        <v>0</v>
      </c>
    </row>
    <row r="36" spans="1:10" ht="15" customHeight="1">
      <c r="A36" s="229" t="s">
        <v>132</v>
      </c>
      <c r="B36" s="230">
        <v>100</v>
      </c>
      <c r="C36" s="231">
        <v>180</v>
      </c>
      <c r="D36" s="219"/>
      <c r="E36" s="219">
        <f>'КНИГА КРЕДИТОВ'!E34</f>
        <v>0</v>
      </c>
      <c r="F36" s="220"/>
      <c r="G36" s="220"/>
      <c r="H36" s="220"/>
      <c r="I36" s="220">
        <f>E36+G36</f>
        <v>0</v>
      </c>
      <c r="J36" s="228">
        <f>D36-I36</f>
        <v>0</v>
      </c>
    </row>
    <row r="37" spans="1:10" ht="15" customHeight="1">
      <c r="A37" s="398" t="s">
        <v>218</v>
      </c>
      <c r="B37" s="399"/>
      <c r="C37" s="399"/>
      <c r="D37" s="399"/>
      <c r="E37" s="399"/>
      <c r="F37" s="399"/>
      <c r="G37" s="158"/>
      <c r="H37" s="158"/>
      <c r="I37" s="158"/>
      <c r="J37" s="158"/>
    </row>
    <row r="38" spans="1:10" ht="15" customHeight="1">
      <c r="A38" s="398" t="s">
        <v>217</v>
      </c>
      <c r="B38" s="399"/>
      <c r="C38" s="399"/>
      <c r="D38" s="399"/>
      <c r="E38" s="399"/>
      <c r="F38" s="399"/>
      <c r="G38" s="158"/>
      <c r="H38" s="158"/>
      <c r="I38" s="158"/>
      <c r="J38" s="158"/>
    </row>
    <row r="39" spans="1:10" ht="15" customHeight="1">
      <c r="A39" s="160"/>
      <c r="B39" s="161"/>
      <c r="C39" s="161"/>
      <c r="D39" s="161"/>
      <c r="E39" s="161"/>
      <c r="F39" s="161"/>
      <c r="G39" s="158"/>
      <c r="H39" s="158"/>
      <c r="I39" s="158"/>
      <c r="J39" s="158"/>
    </row>
    <row r="40" spans="1:10" ht="19.5" customHeight="1">
      <c r="A40" s="62"/>
      <c r="B40" s="12" t="s">
        <v>53</v>
      </c>
      <c r="C40" s="12"/>
      <c r="D40" s="12"/>
      <c r="E40" s="4"/>
      <c r="F40" s="4"/>
      <c r="G40" s="4"/>
      <c r="H40" s="4"/>
      <c r="I40" s="4" t="s">
        <v>47</v>
      </c>
      <c r="J40" s="13"/>
    </row>
    <row r="41" spans="1:10" ht="4.5" customHeight="1">
      <c r="A41" s="69"/>
      <c r="B41" s="69"/>
      <c r="C41" s="69"/>
      <c r="D41" s="70"/>
      <c r="E41" s="70"/>
      <c r="F41" s="70"/>
      <c r="G41" s="70"/>
      <c r="H41" s="70"/>
      <c r="I41" s="70"/>
      <c r="J41" s="71"/>
    </row>
    <row r="42" spans="1:10" ht="13.5" customHeight="1">
      <c r="A42" s="164"/>
      <c r="B42" s="165"/>
      <c r="C42" s="165"/>
      <c r="D42" s="20"/>
      <c r="E42" s="17"/>
      <c r="F42" s="18" t="s">
        <v>67</v>
      </c>
      <c r="G42" s="18"/>
      <c r="H42" s="19"/>
      <c r="I42" s="72"/>
      <c r="J42" s="155"/>
    </row>
    <row r="43" spans="1:10" ht="9.75" customHeight="1">
      <c r="A43" s="15" t="s">
        <v>216</v>
      </c>
      <c r="B43" s="15" t="s">
        <v>12</v>
      </c>
      <c r="C43" s="15" t="s">
        <v>48</v>
      </c>
      <c r="D43" s="16" t="s">
        <v>40</v>
      </c>
      <c r="E43" s="20" t="s">
        <v>5</v>
      </c>
      <c r="F43" s="21" t="s">
        <v>5</v>
      </c>
      <c r="G43" s="22" t="s">
        <v>5</v>
      </c>
      <c r="H43" s="22"/>
      <c r="I43" s="38"/>
      <c r="J43" s="99" t="s">
        <v>66</v>
      </c>
    </row>
    <row r="44" spans="1:10" ht="9.75" customHeight="1">
      <c r="A44" s="14"/>
      <c r="B44" s="15" t="s">
        <v>13</v>
      </c>
      <c r="C44" s="15" t="s">
        <v>49</v>
      </c>
      <c r="D44" s="16" t="s">
        <v>41</v>
      </c>
      <c r="E44" s="23" t="s">
        <v>44</v>
      </c>
      <c r="F44" s="16" t="s">
        <v>6</v>
      </c>
      <c r="G44" s="16" t="s">
        <v>71</v>
      </c>
      <c r="H44" s="16" t="s">
        <v>68</v>
      </c>
      <c r="I44" s="16" t="s">
        <v>8</v>
      </c>
      <c r="J44" s="99" t="s">
        <v>41</v>
      </c>
    </row>
    <row r="45" spans="1:10" ht="13.5" customHeight="1">
      <c r="A45" s="166"/>
      <c r="B45" s="167" t="s">
        <v>14</v>
      </c>
      <c r="C45" s="167" t="s">
        <v>240</v>
      </c>
      <c r="D45" s="168" t="s">
        <v>42</v>
      </c>
      <c r="E45" s="169" t="s">
        <v>7</v>
      </c>
      <c r="F45" s="168" t="s">
        <v>7</v>
      </c>
      <c r="G45" s="168" t="s">
        <v>45</v>
      </c>
      <c r="H45" s="168" t="s">
        <v>69</v>
      </c>
      <c r="I45" s="168"/>
      <c r="J45" s="156" t="s">
        <v>42</v>
      </c>
    </row>
    <row r="46" spans="1:10" ht="9.75" customHeight="1" thickBot="1">
      <c r="A46" s="24">
        <v>1</v>
      </c>
      <c r="B46" s="25">
        <v>2</v>
      </c>
      <c r="C46" s="25">
        <v>3</v>
      </c>
      <c r="D46" s="26" t="s">
        <v>2</v>
      </c>
      <c r="E46" s="27" t="s">
        <v>3</v>
      </c>
      <c r="F46" s="26" t="s">
        <v>9</v>
      </c>
      <c r="G46" s="26" t="s">
        <v>10</v>
      </c>
      <c r="H46" s="26" t="s">
        <v>11</v>
      </c>
      <c r="I46" s="26" t="s">
        <v>32</v>
      </c>
      <c r="J46" s="28" t="s">
        <v>70</v>
      </c>
    </row>
    <row r="47" spans="1:10" ht="19.5" customHeight="1">
      <c r="A47" s="226" t="s">
        <v>102</v>
      </c>
      <c r="B47" s="232" t="s">
        <v>17</v>
      </c>
      <c r="C47" s="233" t="s">
        <v>28</v>
      </c>
      <c r="D47" s="234">
        <f>D49+D75+D127+D140+D143</f>
        <v>12192304</v>
      </c>
      <c r="E47" s="234">
        <f>E49+E75+E127+E140+E143+'КНИГА КРЕДИТОВ'!AL54</f>
        <v>6505936.25</v>
      </c>
      <c r="F47" s="235"/>
      <c r="G47" s="235"/>
      <c r="H47" s="235"/>
      <c r="I47" s="220">
        <f>E47+G47</f>
        <v>6505936.25</v>
      </c>
      <c r="J47" s="228">
        <f>D47-I47</f>
        <v>5686367.75</v>
      </c>
    </row>
    <row r="48" spans="1:10" ht="12" customHeight="1">
      <c r="A48" s="76" t="s">
        <v>51</v>
      </c>
      <c r="B48" s="77"/>
      <c r="C48" s="78"/>
      <c r="D48" s="196"/>
      <c r="E48" s="197"/>
      <c r="F48" s="196"/>
      <c r="G48" s="196"/>
      <c r="H48" s="196"/>
      <c r="I48" s="196"/>
      <c r="J48" s="198"/>
    </row>
    <row r="49" spans="1:10" ht="23.25" customHeight="1">
      <c r="A49" s="139" t="s">
        <v>170</v>
      </c>
      <c r="B49" s="42"/>
      <c r="C49" s="30" t="s">
        <v>139</v>
      </c>
      <c r="D49" s="239">
        <f>D50+D64</f>
        <v>9599073</v>
      </c>
      <c r="E49" s="203">
        <f>E50+E64</f>
        <v>5184914.91</v>
      </c>
      <c r="F49" s="195"/>
      <c r="G49" s="195"/>
      <c r="H49" s="195"/>
      <c r="I49" s="203">
        <f>E49+G49</f>
        <v>5184914.91</v>
      </c>
      <c r="J49" s="204">
        <f>D49-I49</f>
        <v>4414158.09</v>
      </c>
    </row>
    <row r="50" spans="1:10" ht="18.75" customHeight="1">
      <c r="A50" s="236" t="s">
        <v>171</v>
      </c>
      <c r="B50" s="237"/>
      <c r="C50" s="238" t="s">
        <v>138</v>
      </c>
      <c r="D50" s="203">
        <f>D51+D55+D59+D60</f>
        <v>9599073</v>
      </c>
      <c r="E50" s="239">
        <f>E51+E55+E59+E60</f>
        <v>5184914.91</v>
      </c>
      <c r="F50" s="240"/>
      <c r="G50" s="240"/>
      <c r="H50" s="240"/>
      <c r="I50" s="239">
        <f>E50+G50</f>
        <v>5184914.91</v>
      </c>
      <c r="J50" s="241">
        <f>D50-I50</f>
        <v>4414158.09</v>
      </c>
    </row>
    <row r="51" spans="1:10" ht="12.75">
      <c r="A51" s="64" t="s">
        <v>172</v>
      </c>
      <c r="B51" s="31"/>
      <c r="C51" s="102" t="s">
        <v>134</v>
      </c>
      <c r="D51" s="203">
        <f>D52+D53+D54</f>
        <v>7370387</v>
      </c>
      <c r="E51" s="203">
        <f>E52+E53+E54</f>
        <v>4001291.41</v>
      </c>
      <c r="F51" s="195"/>
      <c r="G51" s="195"/>
      <c r="H51" s="195"/>
      <c r="I51" s="203">
        <f>E51+G51</f>
        <v>4001291.41</v>
      </c>
      <c r="J51" s="204">
        <f>D51-I51</f>
        <v>3369095.59</v>
      </c>
    </row>
    <row r="52" spans="1:10" ht="12.75">
      <c r="A52" s="111" t="s">
        <v>281</v>
      </c>
      <c r="B52" s="31" t="s">
        <v>244</v>
      </c>
      <c r="C52" s="102"/>
      <c r="D52" s="195">
        <v>557697</v>
      </c>
      <c r="E52" s="194">
        <f>'КНИГА КРЕДИТОВ'!C54</f>
        <v>326953.27</v>
      </c>
      <c r="F52" s="195"/>
      <c r="G52" s="195"/>
      <c r="H52" s="195"/>
      <c r="I52" s="203">
        <f>E52+G52</f>
        <v>326953.27</v>
      </c>
      <c r="J52" s="204">
        <f>D52-I52</f>
        <v>230743.72999999998</v>
      </c>
    </row>
    <row r="53" spans="1:10" ht="12.75">
      <c r="A53" s="111" t="s">
        <v>281</v>
      </c>
      <c r="B53" s="31" t="s">
        <v>245</v>
      </c>
      <c r="C53" s="102"/>
      <c r="D53" s="195">
        <v>6802690</v>
      </c>
      <c r="E53" s="194">
        <f>'КНИГА КРЕДИТОВ'!AM54+'КНИГА КРЕДИТОВ'!AN54</f>
        <v>3666799.02</v>
      </c>
      <c r="F53" s="195"/>
      <c r="G53" s="195"/>
      <c r="H53" s="195"/>
      <c r="I53" s="203">
        <f>E53+G53</f>
        <v>3666799.02</v>
      </c>
      <c r="J53" s="204">
        <f>D53-I53</f>
        <v>3135890.98</v>
      </c>
    </row>
    <row r="54" spans="1:10" ht="12.75">
      <c r="A54" s="111" t="s">
        <v>281</v>
      </c>
      <c r="B54" s="31" t="s">
        <v>360</v>
      </c>
      <c r="C54" s="102"/>
      <c r="D54" s="195">
        <v>10000</v>
      </c>
      <c r="E54" s="194">
        <f>'КНИГА КРЕДИТОВ'!AO54</f>
        <v>7539.12</v>
      </c>
      <c r="F54" s="195"/>
      <c r="G54" s="195"/>
      <c r="H54" s="195"/>
      <c r="I54" s="195"/>
      <c r="J54" s="199"/>
    </row>
    <row r="55" spans="1:10" ht="22.5">
      <c r="A55" s="242" t="s">
        <v>173</v>
      </c>
      <c r="B55" s="237"/>
      <c r="C55" s="243" t="s">
        <v>135</v>
      </c>
      <c r="D55" s="203">
        <f>D56+D58+D57</f>
        <v>3369</v>
      </c>
      <c r="E55" s="239">
        <f>E56+E58+E57</f>
        <v>3369</v>
      </c>
      <c r="F55" s="240"/>
      <c r="G55" s="240"/>
      <c r="H55" s="240"/>
      <c r="I55" s="239">
        <f>E55+G55</f>
        <v>3369</v>
      </c>
      <c r="J55" s="241">
        <f>D55-I55</f>
        <v>0</v>
      </c>
    </row>
    <row r="56" spans="1:10" ht="12.75">
      <c r="A56" s="111" t="s">
        <v>282</v>
      </c>
      <c r="B56" s="31" t="s">
        <v>247</v>
      </c>
      <c r="C56" s="102" t="s">
        <v>385</v>
      </c>
      <c r="D56" s="195">
        <v>144</v>
      </c>
      <c r="E56" s="194">
        <f>'КНИГА КРЕДИТОВ'!AQ54</f>
        <v>144</v>
      </c>
      <c r="F56" s="195"/>
      <c r="G56" s="195"/>
      <c r="H56" s="195"/>
      <c r="I56" s="195"/>
      <c r="J56" s="199"/>
    </row>
    <row r="57" spans="1:10" ht="12.75">
      <c r="A57" s="111" t="s">
        <v>282</v>
      </c>
      <c r="B57" s="31" t="s">
        <v>248</v>
      </c>
      <c r="C57" s="102" t="s">
        <v>386</v>
      </c>
      <c r="D57" s="195">
        <v>1500</v>
      </c>
      <c r="E57" s="194">
        <f>'КНИГА КРЕДИТОВ'!AP54</f>
        <v>1500</v>
      </c>
      <c r="F57" s="195"/>
      <c r="G57" s="195"/>
      <c r="H57" s="195"/>
      <c r="I57" s="195"/>
      <c r="J57" s="199"/>
    </row>
    <row r="58" spans="1:10" ht="12.75">
      <c r="A58" s="111" t="s">
        <v>282</v>
      </c>
      <c r="B58" s="31" t="s">
        <v>248</v>
      </c>
      <c r="C58" s="102" t="s">
        <v>364</v>
      </c>
      <c r="D58" s="195">
        <v>1725</v>
      </c>
      <c r="E58" s="194">
        <f>'КНИГА КРЕДИТОВ'!AR54</f>
        <v>1725</v>
      </c>
      <c r="F58" s="195"/>
      <c r="G58" s="195"/>
      <c r="H58" s="195"/>
      <c r="I58" s="195"/>
      <c r="J58" s="199"/>
    </row>
    <row r="59" spans="1:10" ht="39.75" customHeight="1">
      <c r="A59" s="111" t="s">
        <v>174</v>
      </c>
      <c r="B59" s="31"/>
      <c r="C59" s="102" t="s">
        <v>136</v>
      </c>
      <c r="D59" s="195"/>
      <c r="E59" s="194"/>
      <c r="F59" s="195"/>
      <c r="G59" s="195"/>
      <c r="H59" s="195"/>
      <c r="I59" s="195"/>
      <c r="J59" s="199"/>
    </row>
    <row r="60" spans="1:10" ht="33.75">
      <c r="A60" s="242" t="s">
        <v>175</v>
      </c>
      <c r="B60" s="237"/>
      <c r="C60" s="243" t="s">
        <v>137</v>
      </c>
      <c r="D60" s="203">
        <f>D61+D62+D63</f>
        <v>2225317</v>
      </c>
      <c r="E60" s="239">
        <f>E61+E62+E63</f>
        <v>1180254.5</v>
      </c>
      <c r="F60" s="240"/>
      <c r="G60" s="240"/>
      <c r="H60" s="240"/>
      <c r="I60" s="239">
        <f>E60+G60</f>
        <v>1180254.5</v>
      </c>
      <c r="J60" s="241">
        <f>D60-I60</f>
        <v>1045062.5</v>
      </c>
    </row>
    <row r="61" spans="1:10" ht="12.75">
      <c r="A61" s="111" t="s">
        <v>283</v>
      </c>
      <c r="B61" s="31" t="s">
        <v>249</v>
      </c>
      <c r="C61" s="102"/>
      <c r="D61" s="195">
        <v>172203</v>
      </c>
      <c r="E61" s="194">
        <f>'КНИГА КРЕДИТОВ'!D54</f>
        <v>83947.17</v>
      </c>
      <c r="F61" s="195"/>
      <c r="G61" s="195"/>
      <c r="H61" s="195"/>
      <c r="I61" s="203">
        <f>E61+G61</f>
        <v>83947.17</v>
      </c>
      <c r="J61" s="204">
        <f>D61-I61</f>
        <v>88255.83</v>
      </c>
    </row>
    <row r="62" spans="1:10" ht="12.75">
      <c r="A62" s="111" t="s">
        <v>283</v>
      </c>
      <c r="B62" s="31" t="s">
        <v>250</v>
      </c>
      <c r="C62" s="102"/>
      <c r="D62" s="195">
        <v>2053114</v>
      </c>
      <c r="E62" s="194">
        <f>'КНИГА КРЕДИТОВ'!AS54+'КНИГА КРЕДИТОВ'!AT54</f>
        <v>1096307.33</v>
      </c>
      <c r="F62" s="195"/>
      <c r="G62" s="195"/>
      <c r="H62" s="195"/>
      <c r="I62" s="203">
        <f>E62+G62</f>
        <v>1096307.33</v>
      </c>
      <c r="J62" s="204">
        <f>D62-I62</f>
        <v>956806.6699999999</v>
      </c>
    </row>
    <row r="63" spans="1:10" ht="12.75">
      <c r="A63" s="111" t="s">
        <v>283</v>
      </c>
      <c r="B63" s="31" t="s">
        <v>251</v>
      </c>
      <c r="C63" s="102"/>
      <c r="D63" s="195"/>
      <c r="E63" s="194"/>
      <c r="F63" s="195"/>
      <c r="G63" s="195"/>
      <c r="H63" s="195"/>
      <c r="I63" s="195"/>
      <c r="J63" s="199"/>
    </row>
    <row r="64" spans="1:10" ht="28.5" customHeight="1">
      <c r="A64" s="35" t="s">
        <v>176</v>
      </c>
      <c r="B64" s="31"/>
      <c r="C64" s="102" t="s">
        <v>140</v>
      </c>
      <c r="D64" s="195"/>
      <c r="E64" s="194"/>
      <c r="F64" s="195"/>
      <c r="G64" s="195"/>
      <c r="H64" s="195"/>
      <c r="I64" s="195"/>
      <c r="J64" s="199"/>
    </row>
    <row r="65" spans="1:10" ht="22.5">
      <c r="A65" s="111" t="s">
        <v>177</v>
      </c>
      <c r="B65" s="31"/>
      <c r="C65" s="102" t="s">
        <v>141</v>
      </c>
      <c r="D65" s="195"/>
      <c r="E65" s="194"/>
      <c r="F65" s="195"/>
      <c r="G65" s="195"/>
      <c r="H65" s="195"/>
      <c r="I65" s="195"/>
      <c r="J65" s="199"/>
    </row>
    <row r="66" spans="1:10" ht="33.75">
      <c r="A66" s="111" t="s">
        <v>178</v>
      </c>
      <c r="B66" s="31"/>
      <c r="C66" s="102" t="s">
        <v>142</v>
      </c>
      <c r="D66" s="195"/>
      <c r="E66" s="194"/>
      <c r="F66" s="195"/>
      <c r="G66" s="195"/>
      <c r="H66" s="195"/>
      <c r="I66" s="195"/>
      <c r="J66" s="199"/>
    </row>
    <row r="67" spans="1:10" ht="22.5">
      <c r="A67" s="111" t="s">
        <v>179</v>
      </c>
      <c r="B67" s="31"/>
      <c r="C67" s="102" t="s">
        <v>143</v>
      </c>
      <c r="D67" s="195"/>
      <c r="E67" s="194"/>
      <c r="F67" s="195"/>
      <c r="G67" s="195"/>
      <c r="H67" s="195"/>
      <c r="I67" s="195"/>
      <c r="J67" s="199"/>
    </row>
    <row r="68" spans="1:10" ht="27.75" customHeight="1">
      <c r="A68" s="111" t="s">
        <v>180</v>
      </c>
      <c r="B68" s="31"/>
      <c r="C68" s="170" t="s">
        <v>144</v>
      </c>
      <c r="D68" s="200"/>
      <c r="E68" s="201"/>
      <c r="F68" s="200"/>
      <c r="G68" s="200"/>
      <c r="H68" s="200"/>
      <c r="I68" s="200"/>
      <c r="J68" s="202"/>
    </row>
    <row r="69" spans="1:10" ht="7.5" customHeight="1">
      <c r="A69" s="171"/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13.5" customHeight="1">
      <c r="A70" s="164"/>
      <c r="B70" s="165"/>
      <c r="C70" s="165"/>
      <c r="D70" s="20"/>
      <c r="E70" s="17"/>
      <c r="F70" s="18" t="s">
        <v>67</v>
      </c>
      <c r="G70" s="18"/>
      <c r="H70" s="19"/>
      <c r="I70" s="72"/>
      <c r="J70" s="155"/>
    </row>
    <row r="71" spans="1:10" ht="12" customHeight="1">
      <c r="A71" s="15" t="s">
        <v>216</v>
      </c>
      <c r="B71" s="15" t="s">
        <v>12</v>
      </c>
      <c r="C71" s="15" t="s">
        <v>48</v>
      </c>
      <c r="D71" s="16" t="s">
        <v>40</v>
      </c>
      <c r="E71" s="20" t="s">
        <v>5</v>
      </c>
      <c r="F71" s="21" t="s">
        <v>5</v>
      </c>
      <c r="G71" s="22" t="s">
        <v>5</v>
      </c>
      <c r="H71" s="22"/>
      <c r="I71" s="38"/>
      <c r="J71" s="99" t="s">
        <v>66</v>
      </c>
    </row>
    <row r="72" spans="1:10" ht="12" customHeight="1">
      <c r="A72" s="14"/>
      <c r="B72" s="15" t="s">
        <v>13</v>
      </c>
      <c r="C72" s="15" t="s">
        <v>49</v>
      </c>
      <c r="D72" s="16" t="s">
        <v>41</v>
      </c>
      <c r="E72" s="23" t="s">
        <v>44</v>
      </c>
      <c r="F72" s="16" t="s">
        <v>6</v>
      </c>
      <c r="G72" s="16" t="s">
        <v>71</v>
      </c>
      <c r="H72" s="16" t="s">
        <v>68</v>
      </c>
      <c r="I72" s="16" t="s">
        <v>8</v>
      </c>
      <c r="J72" s="99" t="s">
        <v>41</v>
      </c>
    </row>
    <row r="73" spans="1:10" ht="14.25" customHeight="1">
      <c r="A73" s="166"/>
      <c r="B73" s="167" t="s">
        <v>14</v>
      </c>
      <c r="C73" s="167" t="s">
        <v>240</v>
      </c>
      <c r="D73" s="168" t="s">
        <v>42</v>
      </c>
      <c r="E73" s="169" t="s">
        <v>7</v>
      </c>
      <c r="F73" s="168" t="s">
        <v>7</v>
      </c>
      <c r="G73" s="168" t="s">
        <v>45</v>
      </c>
      <c r="H73" s="168" t="s">
        <v>69</v>
      </c>
      <c r="I73" s="168"/>
      <c r="J73" s="156" t="s">
        <v>42</v>
      </c>
    </row>
    <row r="74" spans="1:10" ht="9.75" customHeight="1" thickBot="1">
      <c r="A74" s="24">
        <v>1</v>
      </c>
      <c r="B74" s="25">
        <v>2</v>
      </c>
      <c r="C74" s="25">
        <v>3</v>
      </c>
      <c r="D74" s="26" t="s">
        <v>2</v>
      </c>
      <c r="E74" s="27" t="s">
        <v>3</v>
      </c>
      <c r="F74" s="26" t="s">
        <v>9</v>
      </c>
      <c r="G74" s="26" t="s">
        <v>10</v>
      </c>
      <c r="H74" s="26" t="s">
        <v>11</v>
      </c>
      <c r="I74" s="26" t="s">
        <v>32</v>
      </c>
      <c r="J74" s="28" t="s">
        <v>70</v>
      </c>
    </row>
    <row r="75" spans="1:10" ht="25.5" customHeight="1">
      <c r="A75" s="244" t="s">
        <v>181</v>
      </c>
      <c r="B75" s="245"/>
      <c r="C75" s="246" t="s">
        <v>17</v>
      </c>
      <c r="D75" s="247">
        <f>D76+D83+D91+D86</f>
        <v>2170631</v>
      </c>
      <c r="E75" s="247">
        <f>E76+E83+E91+E86</f>
        <v>1129854.3399999999</v>
      </c>
      <c r="F75" s="247"/>
      <c r="G75" s="247"/>
      <c r="H75" s="247"/>
      <c r="I75" s="239">
        <f>E75+G75</f>
        <v>1129854.3399999999</v>
      </c>
      <c r="J75" s="241">
        <f>D75-I75</f>
        <v>1040776.6600000001</v>
      </c>
    </row>
    <row r="76" spans="1:10" ht="62.25" customHeight="1">
      <c r="A76" s="181" t="s">
        <v>182</v>
      </c>
      <c r="B76" s="182"/>
      <c r="C76" s="176" t="s">
        <v>145</v>
      </c>
      <c r="D76" s="208"/>
      <c r="E76" s="209"/>
      <c r="F76" s="208"/>
      <c r="G76" s="208"/>
      <c r="H76" s="208"/>
      <c r="I76" s="208"/>
      <c r="J76" s="210"/>
    </row>
    <row r="77" spans="1:10" ht="25.5" customHeight="1">
      <c r="A77" s="175" t="s">
        <v>183</v>
      </c>
      <c r="B77" s="182"/>
      <c r="C77" s="176" t="s">
        <v>146</v>
      </c>
      <c r="D77" s="208"/>
      <c r="E77" s="209"/>
      <c r="F77" s="208"/>
      <c r="G77" s="208"/>
      <c r="H77" s="208"/>
      <c r="I77" s="208"/>
      <c r="J77" s="210"/>
    </row>
    <row r="78" spans="1:10" ht="27" customHeight="1">
      <c r="A78" s="175" t="s">
        <v>184</v>
      </c>
      <c r="B78" s="182"/>
      <c r="C78" s="176" t="s">
        <v>147</v>
      </c>
      <c r="D78" s="208"/>
      <c r="E78" s="209"/>
      <c r="F78" s="208"/>
      <c r="G78" s="208"/>
      <c r="H78" s="208"/>
      <c r="I78" s="208"/>
      <c r="J78" s="210"/>
    </row>
    <row r="79" spans="1:10" ht="22.5">
      <c r="A79" s="175" t="s">
        <v>185</v>
      </c>
      <c r="B79" s="183"/>
      <c r="C79" s="176" t="s">
        <v>148</v>
      </c>
      <c r="D79" s="208"/>
      <c r="E79" s="209"/>
      <c r="F79" s="208"/>
      <c r="G79" s="208"/>
      <c r="H79" s="208"/>
      <c r="I79" s="208"/>
      <c r="J79" s="210"/>
    </row>
    <row r="80" spans="1:10" ht="22.5">
      <c r="A80" s="191" t="s">
        <v>186</v>
      </c>
      <c r="B80" s="182"/>
      <c r="C80" s="176" t="s">
        <v>149</v>
      </c>
      <c r="D80" s="208"/>
      <c r="E80" s="209"/>
      <c r="F80" s="208"/>
      <c r="G80" s="208"/>
      <c r="H80" s="208"/>
      <c r="I80" s="208"/>
      <c r="J80" s="210"/>
    </row>
    <row r="81" spans="1:10" ht="22.5">
      <c r="A81" s="191" t="s">
        <v>187</v>
      </c>
      <c r="B81" s="182"/>
      <c r="C81" s="176" t="s">
        <v>150</v>
      </c>
      <c r="D81" s="208"/>
      <c r="E81" s="209"/>
      <c r="F81" s="208"/>
      <c r="G81" s="208"/>
      <c r="H81" s="208"/>
      <c r="I81" s="208"/>
      <c r="J81" s="210"/>
    </row>
    <row r="82" spans="1:10" ht="22.5">
      <c r="A82" s="191" t="s">
        <v>188</v>
      </c>
      <c r="B82" s="182"/>
      <c r="C82" s="176" t="s">
        <v>151</v>
      </c>
      <c r="D82" s="208"/>
      <c r="E82" s="209"/>
      <c r="F82" s="208"/>
      <c r="G82" s="208"/>
      <c r="H82" s="208"/>
      <c r="I82" s="208"/>
      <c r="J82" s="210"/>
    </row>
    <row r="83" spans="1:10" ht="22.5" customHeight="1">
      <c r="A83" s="181" t="s">
        <v>189</v>
      </c>
      <c r="B83" s="182"/>
      <c r="C83" s="176" t="s">
        <v>152</v>
      </c>
      <c r="D83" s="208"/>
      <c r="E83" s="209"/>
      <c r="F83" s="208"/>
      <c r="G83" s="208"/>
      <c r="H83" s="208"/>
      <c r="I83" s="208"/>
      <c r="J83" s="210"/>
    </row>
    <row r="84" spans="1:10" ht="15.75" customHeight="1">
      <c r="A84" s="191" t="s">
        <v>190</v>
      </c>
      <c r="B84" s="182"/>
      <c r="C84" s="176" t="s">
        <v>153</v>
      </c>
      <c r="D84" s="208"/>
      <c r="E84" s="209"/>
      <c r="F84" s="208"/>
      <c r="G84" s="208"/>
      <c r="H84" s="208"/>
      <c r="I84" s="208"/>
      <c r="J84" s="210"/>
    </row>
    <row r="85" spans="1:10" ht="26.25" customHeight="1">
      <c r="A85" s="191" t="s">
        <v>191</v>
      </c>
      <c r="B85" s="182"/>
      <c r="C85" s="176" t="s">
        <v>266</v>
      </c>
      <c r="D85" s="208"/>
      <c r="E85" s="209"/>
      <c r="F85" s="208"/>
      <c r="G85" s="208"/>
      <c r="H85" s="208"/>
      <c r="I85" s="208"/>
      <c r="J85" s="210"/>
    </row>
    <row r="86" spans="1:10" ht="22.5">
      <c r="A86" s="248" t="s">
        <v>192</v>
      </c>
      <c r="B86" s="249"/>
      <c r="C86" s="250" t="s">
        <v>154</v>
      </c>
      <c r="D86" s="208">
        <f>D87+D88+D89+D90</f>
        <v>0</v>
      </c>
      <c r="E86" s="251">
        <f>E87+E88+E89+E90</f>
        <v>0</v>
      </c>
      <c r="F86" s="251"/>
      <c r="G86" s="251"/>
      <c r="H86" s="251"/>
      <c r="I86" s="239">
        <f>E86+G86</f>
        <v>0</v>
      </c>
      <c r="J86" s="241">
        <f>D86-I86</f>
        <v>0</v>
      </c>
    </row>
    <row r="87" spans="1:10" ht="22.5">
      <c r="A87" s="175" t="s">
        <v>292</v>
      </c>
      <c r="B87" s="189" t="s">
        <v>255</v>
      </c>
      <c r="C87" s="176"/>
      <c r="D87" s="208"/>
      <c r="E87" s="209"/>
      <c r="F87" s="208"/>
      <c r="G87" s="208"/>
      <c r="H87" s="208"/>
      <c r="I87" s="208"/>
      <c r="J87" s="210"/>
    </row>
    <row r="88" spans="1:10" ht="22.5">
      <c r="A88" s="175" t="s">
        <v>293</v>
      </c>
      <c r="B88" s="189" t="s">
        <v>274</v>
      </c>
      <c r="C88" s="176"/>
      <c r="D88" s="208"/>
      <c r="E88" s="209"/>
      <c r="F88" s="208"/>
      <c r="G88" s="208"/>
      <c r="H88" s="208"/>
      <c r="I88" s="208"/>
      <c r="J88" s="210"/>
    </row>
    <row r="89" spans="1:10" ht="12.75">
      <c r="A89" s="175" t="s">
        <v>294</v>
      </c>
      <c r="B89" s="189" t="s">
        <v>257</v>
      </c>
      <c r="C89" s="176"/>
      <c r="D89" s="208"/>
      <c r="E89" s="209">
        <f>'КНИГА КРЕДИТОВ'!W54</f>
        <v>0</v>
      </c>
      <c r="F89" s="208"/>
      <c r="G89" s="208"/>
      <c r="H89" s="208"/>
      <c r="I89" s="208"/>
      <c r="J89" s="210"/>
    </row>
    <row r="90" spans="1:10" ht="12.75">
      <c r="A90" s="175" t="s">
        <v>295</v>
      </c>
      <c r="B90" s="189" t="s">
        <v>260</v>
      </c>
      <c r="C90" s="176"/>
      <c r="D90" s="208"/>
      <c r="E90" s="209"/>
      <c r="F90" s="208"/>
      <c r="G90" s="208"/>
      <c r="H90" s="208"/>
      <c r="I90" s="208"/>
      <c r="J90" s="210"/>
    </row>
    <row r="91" spans="1:10" ht="24.75" customHeight="1">
      <c r="A91" s="248" t="s">
        <v>193</v>
      </c>
      <c r="B91" s="252"/>
      <c r="C91" s="253">
        <v>244</v>
      </c>
      <c r="D91" s="303">
        <f>SUM(D92:D125)</f>
        <v>2170631</v>
      </c>
      <c r="E91" s="254">
        <f>E92+E93+E94+E95+E96+E97+E98+E99+E100+E101+E102+E103+E104+E105+E106+E107+E109+E110+E111+E112+E113+E114+E115+E116+E117+E118+E119+E121+E122+E123+E108+E120</f>
        <v>1129854.3399999999</v>
      </c>
      <c r="F91" s="254"/>
      <c r="G91" s="254"/>
      <c r="H91" s="254"/>
      <c r="I91" s="239">
        <f aca="true" t="shared" si="0" ref="I91:I125">E91+G91</f>
        <v>1129854.3399999999</v>
      </c>
      <c r="J91" s="241">
        <f aca="true" t="shared" si="1" ref="J91:J125">D91-I91</f>
        <v>1040776.6600000001</v>
      </c>
    </row>
    <row r="92" spans="1:10" ht="24.75" customHeight="1">
      <c r="A92" s="175" t="s">
        <v>284</v>
      </c>
      <c r="B92" s="189" t="s">
        <v>268</v>
      </c>
      <c r="C92" s="184"/>
      <c r="D92" s="185">
        <v>0</v>
      </c>
      <c r="E92" s="186">
        <f>'КНИГА КРЕДИТОВ'!F54</f>
        <v>0</v>
      </c>
      <c r="F92" s="185"/>
      <c r="G92" s="185"/>
      <c r="H92" s="185"/>
      <c r="I92" s="203">
        <f t="shared" si="0"/>
        <v>0</v>
      </c>
      <c r="J92" s="204">
        <f t="shared" si="1"/>
        <v>0</v>
      </c>
    </row>
    <row r="93" spans="1:10" ht="24.75" customHeight="1">
      <c r="A93" s="175" t="s">
        <v>285</v>
      </c>
      <c r="B93" s="189" t="s">
        <v>252</v>
      </c>
      <c r="C93" s="184"/>
      <c r="D93" s="185">
        <v>0</v>
      </c>
      <c r="E93" s="186">
        <f>'КНИГА КРЕДИТОВ'!G54</f>
        <v>0</v>
      </c>
      <c r="F93" s="185"/>
      <c r="G93" s="185"/>
      <c r="H93" s="185"/>
      <c r="I93" s="203">
        <f t="shared" si="0"/>
        <v>0</v>
      </c>
      <c r="J93" s="204">
        <f t="shared" si="1"/>
        <v>0</v>
      </c>
    </row>
    <row r="94" spans="1:10" ht="24.75" customHeight="1">
      <c r="A94" s="175" t="s">
        <v>286</v>
      </c>
      <c r="B94" s="189" t="s">
        <v>270</v>
      </c>
      <c r="C94" s="184"/>
      <c r="D94" s="185">
        <v>228800</v>
      </c>
      <c r="E94" s="186">
        <f>'КНИГА КРЕДИТОВ'!H54</f>
        <v>133439.48</v>
      </c>
      <c r="F94" s="185"/>
      <c r="G94" s="185"/>
      <c r="H94" s="185"/>
      <c r="I94" s="203">
        <f t="shared" si="0"/>
        <v>133439.48</v>
      </c>
      <c r="J94" s="204">
        <f t="shared" si="1"/>
        <v>95360.51999999999</v>
      </c>
    </row>
    <row r="95" spans="1:10" ht="24.75" customHeight="1">
      <c r="A95" s="175" t="s">
        <v>287</v>
      </c>
      <c r="B95" s="189" t="s">
        <v>271</v>
      </c>
      <c r="C95" s="184"/>
      <c r="D95" s="185">
        <v>875600</v>
      </c>
      <c r="E95" s="186">
        <f>'КНИГА КРЕДИТОВ'!I54</f>
        <v>642856.23</v>
      </c>
      <c r="F95" s="185"/>
      <c r="G95" s="185"/>
      <c r="H95" s="185"/>
      <c r="I95" s="203">
        <f t="shared" si="0"/>
        <v>642856.23</v>
      </c>
      <c r="J95" s="204">
        <f t="shared" si="1"/>
        <v>232743.77000000002</v>
      </c>
    </row>
    <row r="96" spans="1:10" ht="24.75" customHeight="1">
      <c r="A96" s="175" t="s">
        <v>288</v>
      </c>
      <c r="B96" s="189" t="s">
        <v>272</v>
      </c>
      <c r="C96" s="184"/>
      <c r="D96" s="185"/>
      <c r="E96" s="186">
        <f>'КНИГА КРЕДИТОВ'!J54</f>
        <v>0</v>
      </c>
      <c r="F96" s="185"/>
      <c r="G96" s="185"/>
      <c r="H96" s="185"/>
      <c r="I96" s="203">
        <f t="shared" si="0"/>
        <v>0</v>
      </c>
      <c r="J96" s="204">
        <f t="shared" si="1"/>
        <v>0</v>
      </c>
    </row>
    <row r="97" spans="1:10" ht="24.75" customHeight="1">
      <c r="A97" s="175" t="s">
        <v>289</v>
      </c>
      <c r="B97" s="189" t="s">
        <v>273</v>
      </c>
      <c r="C97" s="184"/>
      <c r="D97" s="185">
        <v>9000</v>
      </c>
      <c r="E97" s="186">
        <f>'КНИГА КРЕДИТОВ'!K54</f>
        <v>8616.96</v>
      </c>
      <c r="F97" s="185"/>
      <c r="G97" s="185"/>
      <c r="H97" s="185"/>
      <c r="I97" s="203">
        <f t="shared" si="0"/>
        <v>8616.96</v>
      </c>
      <c r="J97" s="204">
        <f t="shared" si="1"/>
        <v>383.0400000000009</v>
      </c>
    </row>
    <row r="98" spans="1:10" ht="24.75" customHeight="1">
      <c r="A98" s="175" t="s">
        <v>290</v>
      </c>
      <c r="B98" s="189" t="s">
        <v>70</v>
      </c>
      <c r="C98" s="184"/>
      <c r="D98" s="185">
        <v>35700</v>
      </c>
      <c r="E98" s="186">
        <f>'КНИГА КРЕДИТОВ'!L54</f>
        <v>7720</v>
      </c>
      <c r="F98" s="185"/>
      <c r="G98" s="185"/>
      <c r="H98" s="185"/>
      <c r="I98" s="203">
        <f t="shared" si="0"/>
        <v>7720</v>
      </c>
      <c r="J98" s="204">
        <f t="shared" si="1"/>
        <v>27980</v>
      </c>
    </row>
    <row r="99" spans="1:10" ht="24.75" customHeight="1">
      <c r="A99" s="175" t="s">
        <v>291</v>
      </c>
      <c r="B99" s="189" t="s">
        <v>254</v>
      </c>
      <c r="C99" s="184"/>
      <c r="D99" s="185"/>
      <c r="E99" s="186">
        <f>'КНИГА КРЕДИТОВ'!M54</f>
        <v>0</v>
      </c>
      <c r="F99" s="185"/>
      <c r="G99" s="185"/>
      <c r="H99" s="185"/>
      <c r="I99" s="203">
        <f t="shared" si="0"/>
        <v>0</v>
      </c>
      <c r="J99" s="204">
        <f t="shared" si="1"/>
        <v>0</v>
      </c>
    </row>
    <row r="100" spans="1:10" ht="24.75" customHeight="1">
      <c r="A100" s="175" t="s">
        <v>358</v>
      </c>
      <c r="B100" s="189" t="s">
        <v>244</v>
      </c>
      <c r="C100" s="184"/>
      <c r="D100" s="185">
        <v>106100</v>
      </c>
      <c r="E100" s="186">
        <f>'КНИГА КРЕДИТОВ'!Q54</f>
        <v>35948</v>
      </c>
      <c r="F100" s="185"/>
      <c r="G100" s="185"/>
      <c r="H100" s="185"/>
      <c r="I100" s="203">
        <f t="shared" si="0"/>
        <v>35948</v>
      </c>
      <c r="J100" s="204">
        <f t="shared" si="1"/>
        <v>70152</v>
      </c>
    </row>
    <row r="101" spans="1:10" ht="24.75" customHeight="1">
      <c r="A101" s="175" t="s">
        <v>293</v>
      </c>
      <c r="B101" s="189" t="s">
        <v>274</v>
      </c>
      <c r="C101" s="184"/>
      <c r="D101" s="185">
        <v>85600</v>
      </c>
      <c r="E101" s="186">
        <f>'КНИГА КРЕДИТОВ'!O54+'КНИГА КРЕДИТОВ'!P54</f>
        <v>20241.57</v>
      </c>
      <c r="F101" s="185"/>
      <c r="G101" s="185"/>
      <c r="H101" s="185"/>
      <c r="I101" s="203">
        <f t="shared" si="0"/>
        <v>20241.57</v>
      </c>
      <c r="J101" s="204">
        <f t="shared" si="1"/>
        <v>65358.43</v>
      </c>
    </row>
    <row r="102" spans="1:10" ht="24.75" customHeight="1">
      <c r="A102" s="175" t="s">
        <v>294</v>
      </c>
      <c r="B102" s="189" t="s">
        <v>257</v>
      </c>
      <c r="C102" s="184"/>
      <c r="D102" s="185">
        <v>21915.74</v>
      </c>
      <c r="E102" s="186">
        <f>'КНИГА КРЕДИТОВ'!R54</f>
        <v>12700</v>
      </c>
      <c r="F102" s="185"/>
      <c r="G102" s="185"/>
      <c r="H102" s="185"/>
      <c r="I102" s="203">
        <f t="shared" si="0"/>
        <v>12700</v>
      </c>
      <c r="J102" s="204">
        <f t="shared" si="1"/>
        <v>9215.740000000002</v>
      </c>
    </row>
    <row r="103" spans="1:10" ht="24.75" customHeight="1">
      <c r="A103" s="175" t="s">
        <v>365</v>
      </c>
      <c r="B103" s="189"/>
      <c r="C103" s="184"/>
      <c r="D103" s="185">
        <v>19884.26</v>
      </c>
      <c r="E103" s="186">
        <f>'КНИГА КРЕДИТОВ'!T54</f>
        <v>9175.1</v>
      </c>
      <c r="F103" s="185"/>
      <c r="G103" s="185"/>
      <c r="H103" s="185"/>
      <c r="I103" s="203"/>
      <c r="J103" s="204"/>
    </row>
    <row r="104" spans="1:10" ht="24.75" customHeight="1">
      <c r="A104" s="175" t="s">
        <v>373</v>
      </c>
      <c r="B104" s="189"/>
      <c r="C104" s="184"/>
      <c r="D104" s="185">
        <v>0</v>
      </c>
      <c r="E104" s="186">
        <f>'КНИГА КРЕДИТОВ'!S54</f>
        <v>0</v>
      </c>
      <c r="F104" s="185"/>
      <c r="G104" s="185"/>
      <c r="H104" s="185"/>
      <c r="I104" s="203">
        <f>E104+G104</f>
        <v>0</v>
      </c>
      <c r="J104" s="204">
        <f>D104-I104</f>
        <v>0</v>
      </c>
    </row>
    <row r="105" spans="1:10" ht="24.75" customHeight="1">
      <c r="A105" s="175" t="s">
        <v>294</v>
      </c>
      <c r="B105" s="189" t="s">
        <v>387</v>
      </c>
      <c r="C105" s="184"/>
      <c r="D105" s="185">
        <v>3000</v>
      </c>
      <c r="E105" s="186">
        <f>'КНИГА КРЕДИТОВ'!U54</f>
        <v>0</v>
      </c>
      <c r="F105" s="185"/>
      <c r="G105" s="185"/>
      <c r="H105" s="185"/>
      <c r="I105" s="203">
        <f t="shared" si="0"/>
        <v>0</v>
      </c>
      <c r="J105" s="204">
        <f t="shared" si="1"/>
        <v>3000</v>
      </c>
    </row>
    <row r="106" spans="1:10" ht="24.75" customHeight="1">
      <c r="A106" s="175" t="s">
        <v>296</v>
      </c>
      <c r="B106" s="189" t="s">
        <v>276</v>
      </c>
      <c r="C106" s="184"/>
      <c r="D106" s="185">
        <v>0</v>
      </c>
      <c r="E106" s="186">
        <f>'КНИГА КРЕДИТОВ'!AC54</f>
        <v>0</v>
      </c>
      <c r="F106" s="185"/>
      <c r="G106" s="185"/>
      <c r="H106" s="185"/>
      <c r="I106" s="203">
        <f t="shared" si="0"/>
        <v>0</v>
      </c>
      <c r="J106" s="204">
        <f t="shared" si="1"/>
        <v>0</v>
      </c>
    </row>
    <row r="107" spans="1:10" ht="24.75" customHeight="1">
      <c r="A107" s="175" t="s">
        <v>374</v>
      </c>
      <c r="B107" s="189" t="s">
        <v>277</v>
      </c>
      <c r="C107" s="184"/>
      <c r="D107" s="185">
        <v>5000</v>
      </c>
      <c r="E107" s="186">
        <f>'КНИГА КРЕДИТОВ'!AD54</f>
        <v>0</v>
      </c>
      <c r="F107" s="185"/>
      <c r="G107" s="185"/>
      <c r="H107" s="185"/>
      <c r="I107" s="203">
        <f t="shared" si="0"/>
        <v>0</v>
      </c>
      <c r="J107" s="204">
        <f t="shared" si="1"/>
        <v>5000</v>
      </c>
    </row>
    <row r="108" spans="1:10" ht="24.75" customHeight="1">
      <c r="A108" s="175" t="s">
        <v>393</v>
      </c>
      <c r="B108" s="189"/>
      <c r="C108" s="184"/>
      <c r="D108" s="185"/>
      <c r="E108" s="186">
        <f>'КНИГА КРЕДИТОВ'!AE54</f>
        <v>0</v>
      </c>
      <c r="F108" s="185"/>
      <c r="G108" s="185"/>
      <c r="H108" s="185"/>
      <c r="I108" s="203"/>
      <c r="J108" s="204"/>
    </row>
    <row r="109" spans="1:10" ht="24.75" customHeight="1">
      <c r="A109" s="175" t="s">
        <v>298</v>
      </c>
      <c r="B109" s="189" t="s">
        <v>278</v>
      </c>
      <c r="C109" s="184"/>
      <c r="D109" s="185">
        <v>0</v>
      </c>
      <c r="E109" s="186">
        <f>'КНИГА КРЕДИТОВ'!AF54</f>
        <v>0</v>
      </c>
      <c r="F109" s="185"/>
      <c r="G109" s="185"/>
      <c r="H109" s="185"/>
      <c r="I109" s="203">
        <f t="shared" si="0"/>
        <v>0</v>
      </c>
      <c r="J109" s="204">
        <f t="shared" si="1"/>
        <v>0</v>
      </c>
    </row>
    <row r="110" spans="1:10" ht="24.75" customHeight="1">
      <c r="A110" s="175" t="s">
        <v>299</v>
      </c>
      <c r="B110" s="189" t="s">
        <v>264</v>
      </c>
      <c r="C110" s="184"/>
      <c r="D110" s="185">
        <v>15000</v>
      </c>
      <c r="E110" s="186">
        <f>'КНИГА КРЕДИТОВ'!AG54</f>
        <v>8082</v>
      </c>
      <c r="F110" s="185"/>
      <c r="G110" s="185"/>
      <c r="H110" s="185"/>
      <c r="I110" s="203">
        <f t="shared" si="0"/>
        <v>8082</v>
      </c>
      <c r="J110" s="204">
        <f t="shared" si="1"/>
        <v>6918</v>
      </c>
    </row>
    <row r="111" spans="1:10" ht="24.75" customHeight="1">
      <c r="A111" s="175" t="s">
        <v>284</v>
      </c>
      <c r="B111" s="189" t="s">
        <v>269</v>
      </c>
      <c r="C111" s="184"/>
      <c r="D111" s="185">
        <v>56400</v>
      </c>
      <c r="E111" s="186">
        <f>'КНИГА КРЕДИТОВ'!AV54</f>
        <v>28514.99</v>
      </c>
      <c r="F111" s="185"/>
      <c r="G111" s="185"/>
      <c r="H111" s="185"/>
      <c r="I111" s="203">
        <f t="shared" si="0"/>
        <v>28514.99</v>
      </c>
      <c r="J111" s="204">
        <f t="shared" si="1"/>
        <v>27885.01</v>
      </c>
    </row>
    <row r="112" spans="1:10" ht="24.75" customHeight="1">
      <c r="A112" s="175" t="s">
        <v>285</v>
      </c>
      <c r="B112" s="189" t="s">
        <v>253</v>
      </c>
      <c r="C112" s="184"/>
      <c r="D112" s="185"/>
      <c r="E112" s="186"/>
      <c r="F112" s="185"/>
      <c r="G112" s="185"/>
      <c r="H112" s="185"/>
      <c r="I112" s="203">
        <f t="shared" si="0"/>
        <v>0</v>
      </c>
      <c r="J112" s="204">
        <f t="shared" si="1"/>
        <v>0</v>
      </c>
    </row>
    <row r="113" spans="1:10" ht="24.75" customHeight="1">
      <c r="A113" s="175" t="s">
        <v>300</v>
      </c>
      <c r="B113" s="189" t="s">
        <v>301</v>
      </c>
      <c r="C113" s="184"/>
      <c r="D113" s="185"/>
      <c r="E113" s="186"/>
      <c r="F113" s="185"/>
      <c r="G113" s="185"/>
      <c r="H113" s="185"/>
      <c r="I113" s="203">
        <f t="shared" si="0"/>
        <v>0</v>
      </c>
      <c r="J113" s="204">
        <f t="shared" si="1"/>
        <v>0</v>
      </c>
    </row>
    <row r="114" spans="1:10" ht="24.75" customHeight="1">
      <c r="A114" s="175" t="s">
        <v>293</v>
      </c>
      <c r="B114" s="189" t="s">
        <v>275</v>
      </c>
      <c r="C114" s="184"/>
      <c r="D114" s="185">
        <v>3131</v>
      </c>
      <c r="E114" s="186">
        <f>'КНИГА КРЕДИТОВ'!AW54</f>
        <v>2550</v>
      </c>
      <c r="F114" s="185"/>
      <c r="G114" s="185"/>
      <c r="H114" s="185"/>
      <c r="I114" s="203">
        <f t="shared" si="0"/>
        <v>2550</v>
      </c>
      <c r="J114" s="204">
        <f t="shared" si="1"/>
        <v>581</v>
      </c>
    </row>
    <row r="115" spans="1:10" ht="24.75" customHeight="1">
      <c r="A115" s="175" t="s">
        <v>294</v>
      </c>
      <c r="B115" s="189" t="s">
        <v>258</v>
      </c>
      <c r="C115" s="184"/>
      <c r="D115" s="185">
        <v>493000</v>
      </c>
      <c r="E115" s="186">
        <f>'КНИГА КРЕДИТОВ'!AY54+'КНИГА КРЕДИТОВ'!AX54</f>
        <v>219120.01</v>
      </c>
      <c r="F115" s="185"/>
      <c r="G115" s="185"/>
      <c r="H115" s="185"/>
      <c r="I115" s="203">
        <f t="shared" si="0"/>
        <v>219120.01</v>
      </c>
      <c r="J115" s="204">
        <f t="shared" si="1"/>
        <v>273879.99</v>
      </c>
    </row>
    <row r="116" spans="1:10" ht="24.75" customHeight="1">
      <c r="A116" s="175" t="s">
        <v>294</v>
      </c>
      <c r="B116" s="189" t="s">
        <v>394</v>
      </c>
      <c r="C116" s="184"/>
      <c r="D116" s="185">
        <v>15000</v>
      </c>
      <c r="E116" s="186"/>
      <c r="F116" s="185"/>
      <c r="G116" s="185"/>
      <c r="H116" s="185"/>
      <c r="I116" s="203"/>
      <c r="J116" s="204"/>
    </row>
    <row r="117" spans="1:10" ht="24.75" customHeight="1">
      <c r="A117" s="175" t="s">
        <v>296</v>
      </c>
      <c r="B117" s="189" t="s">
        <v>262</v>
      </c>
      <c r="C117" s="184"/>
      <c r="D117" s="185">
        <v>166500</v>
      </c>
      <c r="E117" s="186">
        <f>'КНИГА КРЕДИТОВ'!AZ54</f>
        <v>0</v>
      </c>
      <c r="F117" s="185"/>
      <c r="G117" s="185"/>
      <c r="H117" s="185"/>
      <c r="I117" s="203">
        <f t="shared" si="0"/>
        <v>0</v>
      </c>
      <c r="J117" s="204">
        <f t="shared" si="1"/>
        <v>166500</v>
      </c>
    </row>
    <row r="118" spans="1:10" ht="24.75" customHeight="1">
      <c r="A118" s="175" t="s">
        <v>388</v>
      </c>
      <c r="B118" s="189" t="s">
        <v>261</v>
      </c>
      <c r="C118" s="184"/>
      <c r="D118" s="185">
        <v>0</v>
      </c>
      <c r="E118" s="186">
        <f>'КНИГА КРЕДИТОВ'!BA54</f>
        <v>0</v>
      </c>
      <c r="F118" s="185"/>
      <c r="G118" s="185"/>
      <c r="H118" s="185"/>
      <c r="I118" s="203">
        <f t="shared" si="0"/>
        <v>0</v>
      </c>
      <c r="J118" s="204">
        <f t="shared" si="1"/>
        <v>0</v>
      </c>
    </row>
    <row r="119" spans="1:10" ht="24.75" customHeight="1">
      <c r="A119" s="175" t="s">
        <v>298</v>
      </c>
      <c r="B119" s="189" t="s">
        <v>280</v>
      </c>
      <c r="C119" s="184"/>
      <c r="D119" s="185"/>
      <c r="E119" s="186"/>
      <c r="F119" s="185"/>
      <c r="G119" s="185"/>
      <c r="H119" s="185"/>
      <c r="I119" s="203">
        <f t="shared" si="0"/>
        <v>0</v>
      </c>
      <c r="J119" s="204">
        <f t="shared" si="1"/>
        <v>0</v>
      </c>
    </row>
    <row r="120" spans="1:10" ht="24.75" customHeight="1">
      <c r="A120" s="175" t="s">
        <v>299</v>
      </c>
      <c r="B120" s="189" t="s">
        <v>357</v>
      </c>
      <c r="C120" s="184"/>
      <c r="D120" s="185">
        <v>11000</v>
      </c>
      <c r="E120" s="186">
        <f>'КНИГА КРЕДИТОВ'!BC54</f>
        <v>0</v>
      </c>
      <c r="F120" s="185"/>
      <c r="G120" s="185"/>
      <c r="H120" s="185"/>
      <c r="I120" s="203"/>
      <c r="J120" s="204"/>
    </row>
    <row r="121" spans="1:10" ht="24.75" customHeight="1">
      <c r="A121" s="175" t="s">
        <v>299</v>
      </c>
      <c r="B121" s="189" t="s">
        <v>377</v>
      </c>
      <c r="C121" s="184"/>
      <c r="D121" s="185">
        <v>20000</v>
      </c>
      <c r="E121" s="186">
        <f>'КНИГА КРЕДИТОВ'!BB54</f>
        <v>890</v>
      </c>
      <c r="F121" s="185"/>
      <c r="G121" s="185"/>
      <c r="H121" s="185"/>
      <c r="I121" s="203">
        <f t="shared" si="0"/>
        <v>890</v>
      </c>
      <c r="J121" s="204">
        <f t="shared" si="1"/>
        <v>19110</v>
      </c>
    </row>
    <row r="122" spans="1:10" ht="24.75" customHeight="1">
      <c r="A122" s="175" t="s">
        <v>303</v>
      </c>
      <c r="B122" s="189" t="s">
        <v>304</v>
      </c>
      <c r="C122" s="184"/>
      <c r="D122" s="185"/>
      <c r="E122" s="186"/>
      <c r="F122" s="185"/>
      <c r="G122" s="185"/>
      <c r="H122" s="185"/>
      <c r="I122" s="203">
        <f t="shared" si="0"/>
        <v>0</v>
      </c>
      <c r="J122" s="204">
        <f t="shared" si="1"/>
        <v>0</v>
      </c>
    </row>
    <row r="123" spans="1:10" ht="24.75" customHeight="1">
      <c r="A123" s="175" t="s">
        <v>302</v>
      </c>
      <c r="B123" s="189" t="s">
        <v>259</v>
      </c>
      <c r="C123" s="184"/>
      <c r="D123" s="185"/>
      <c r="E123" s="186"/>
      <c r="F123" s="185"/>
      <c r="G123" s="185"/>
      <c r="H123" s="185"/>
      <c r="I123" s="203">
        <f t="shared" si="0"/>
        <v>0</v>
      </c>
      <c r="J123" s="204">
        <f t="shared" si="1"/>
        <v>0</v>
      </c>
    </row>
    <row r="124" spans="1:10" ht="24.75" customHeight="1">
      <c r="A124" s="175" t="s">
        <v>305</v>
      </c>
      <c r="B124" s="189" t="s">
        <v>256</v>
      </c>
      <c r="C124" s="184"/>
      <c r="D124" s="185"/>
      <c r="E124" s="186"/>
      <c r="F124" s="185"/>
      <c r="G124" s="185"/>
      <c r="H124" s="185"/>
      <c r="I124" s="203">
        <f t="shared" si="0"/>
        <v>0</v>
      </c>
      <c r="J124" s="204">
        <f t="shared" si="1"/>
        <v>0</v>
      </c>
    </row>
    <row r="125" spans="1:10" ht="24.75" customHeight="1">
      <c r="A125" s="175" t="s">
        <v>306</v>
      </c>
      <c r="B125" s="189" t="s">
        <v>263</v>
      </c>
      <c r="C125" s="184"/>
      <c r="D125" s="185"/>
      <c r="E125" s="186"/>
      <c r="F125" s="185"/>
      <c r="G125" s="185"/>
      <c r="H125" s="185"/>
      <c r="I125" s="203">
        <f t="shared" si="0"/>
        <v>0</v>
      </c>
      <c r="J125" s="204">
        <f t="shared" si="1"/>
        <v>0</v>
      </c>
    </row>
    <row r="126" spans="1:10" ht="36.75" customHeight="1">
      <c r="A126" s="191" t="s">
        <v>267</v>
      </c>
      <c r="B126" s="182"/>
      <c r="C126" s="176">
        <v>245</v>
      </c>
      <c r="D126" s="208"/>
      <c r="E126" s="209"/>
      <c r="F126" s="208"/>
      <c r="G126" s="208"/>
      <c r="H126" s="208"/>
      <c r="I126" s="208"/>
      <c r="J126" s="210"/>
    </row>
    <row r="127" spans="1:10" ht="14.25" customHeight="1">
      <c r="A127" s="255" t="s">
        <v>194</v>
      </c>
      <c r="B127" s="237"/>
      <c r="C127" s="243">
        <v>300</v>
      </c>
      <c r="D127" s="256">
        <f>D129</f>
        <v>0</v>
      </c>
      <c r="E127" s="256">
        <f>E129</f>
        <v>0</v>
      </c>
      <c r="F127" s="239"/>
      <c r="G127" s="239"/>
      <c r="H127" s="239"/>
      <c r="I127" s="239"/>
      <c r="J127" s="241"/>
    </row>
    <row r="128" spans="1:10" ht="24">
      <c r="A128" s="35" t="s">
        <v>195</v>
      </c>
      <c r="B128" s="31"/>
      <c r="C128" s="102" t="s">
        <v>155</v>
      </c>
      <c r="D128" s="203"/>
      <c r="E128" s="211"/>
      <c r="F128" s="203"/>
      <c r="G128" s="203"/>
      <c r="H128" s="203"/>
      <c r="I128" s="203"/>
      <c r="J128" s="204"/>
    </row>
    <row r="129" spans="1:10" ht="24.75" customHeight="1">
      <c r="A129" s="187" t="s">
        <v>196</v>
      </c>
      <c r="B129" s="31"/>
      <c r="C129" s="102" t="s">
        <v>156</v>
      </c>
      <c r="D129" s="203"/>
      <c r="E129" s="211"/>
      <c r="F129" s="203"/>
      <c r="G129" s="203"/>
      <c r="H129" s="203"/>
      <c r="I129" s="203"/>
      <c r="J129" s="204"/>
    </row>
    <row r="130" spans="1:10" ht="22.5">
      <c r="A130" s="187" t="s">
        <v>197</v>
      </c>
      <c r="B130" s="31"/>
      <c r="C130" s="102" t="s">
        <v>157</v>
      </c>
      <c r="D130" s="203"/>
      <c r="E130" s="211"/>
      <c r="F130" s="203"/>
      <c r="G130" s="203"/>
      <c r="H130" s="203"/>
      <c r="I130" s="203"/>
      <c r="J130" s="204"/>
    </row>
    <row r="131" spans="1:10" ht="12.75">
      <c r="A131" s="187" t="s">
        <v>198</v>
      </c>
      <c r="B131" s="31"/>
      <c r="C131" s="102" t="s">
        <v>158</v>
      </c>
      <c r="D131" s="203"/>
      <c r="E131" s="211"/>
      <c r="F131" s="203"/>
      <c r="G131" s="203"/>
      <c r="H131" s="203"/>
      <c r="I131" s="203"/>
      <c r="J131" s="204"/>
    </row>
    <row r="132" spans="1:10" ht="12.75">
      <c r="A132" s="187" t="s">
        <v>199</v>
      </c>
      <c r="B132" s="31"/>
      <c r="C132" s="102" t="s">
        <v>159</v>
      </c>
      <c r="D132" s="203"/>
      <c r="E132" s="211"/>
      <c r="F132" s="203"/>
      <c r="G132" s="203"/>
      <c r="H132" s="203"/>
      <c r="I132" s="203"/>
      <c r="J132" s="204"/>
    </row>
    <row r="133" spans="1:10" ht="13.5" thickBot="1">
      <c r="A133" s="187" t="s">
        <v>200</v>
      </c>
      <c r="B133" s="192"/>
      <c r="C133" s="193" t="s">
        <v>160</v>
      </c>
      <c r="D133" s="212"/>
      <c r="E133" s="213"/>
      <c r="F133" s="212"/>
      <c r="G133" s="212"/>
      <c r="H133" s="212"/>
      <c r="I133" s="212"/>
      <c r="J133" s="214"/>
    </row>
    <row r="134" spans="1:10" ht="9.75" customHeight="1">
      <c r="A134" s="171"/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1:10" ht="13.5" customHeight="1">
      <c r="A135" s="164"/>
      <c r="B135" s="165"/>
      <c r="C135" s="165"/>
      <c r="D135" s="20"/>
      <c r="E135" s="17"/>
      <c r="F135" s="18" t="s">
        <v>67</v>
      </c>
      <c r="G135" s="18"/>
      <c r="H135" s="19"/>
      <c r="I135" s="72"/>
      <c r="J135" s="155"/>
    </row>
    <row r="136" spans="1:10" ht="9.75" customHeight="1">
      <c r="A136" s="15" t="s">
        <v>216</v>
      </c>
      <c r="B136" s="15" t="s">
        <v>12</v>
      </c>
      <c r="C136" s="15" t="s">
        <v>48</v>
      </c>
      <c r="D136" s="16" t="s">
        <v>40</v>
      </c>
      <c r="E136" s="20" t="s">
        <v>5</v>
      </c>
      <c r="F136" s="21" t="s">
        <v>5</v>
      </c>
      <c r="G136" s="22" t="s">
        <v>5</v>
      </c>
      <c r="H136" s="22"/>
      <c r="I136" s="38"/>
      <c r="J136" s="99" t="s">
        <v>66</v>
      </c>
    </row>
    <row r="137" spans="1:10" ht="9.75" customHeight="1">
      <c r="A137" s="14"/>
      <c r="B137" s="15" t="s">
        <v>13</v>
      </c>
      <c r="C137" s="15" t="s">
        <v>49</v>
      </c>
      <c r="D137" s="16" t="s">
        <v>41</v>
      </c>
      <c r="E137" s="23" t="s">
        <v>44</v>
      </c>
      <c r="F137" s="16" t="s">
        <v>6</v>
      </c>
      <c r="G137" s="16" t="s">
        <v>71</v>
      </c>
      <c r="H137" s="16" t="s">
        <v>68</v>
      </c>
      <c r="I137" s="16" t="s">
        <v>8</v>
      </c>
      <c r="J137" s="99" t="s">
        <v>41</v>
      </c>
    </row>
    <row r="138" spans="1:10" ht="15" customHeight="1">
      <c r="A138" s="166"/>
      <c r="B138" s="167" t="s">
        <v>14</v>
      </c>
      <c r="C138" s="167" t="s">
        <v>240</v>
      </c>
      <c r="D138" s="168" t="s">
        <v>42</v>
      </c>
      <c r="E138" s="169" t="s">
        <v>7</v>
      </c>
      <c r="F138" s="168" t="s">
        <v>7</v>
      </c>
      <c r="G138" s="168" t="s">
        <v>45</v>
      </c>
      <c r="H138" s="168" t="s">
        <v>69</v>
      </c>
      <c r="I138" s="168"/>
      <c r="J138" s="156" t="s">
        <v>42</v>
      </c>
    </row>
    <row r="139" spans="1:10" ht="9.75" customHeight="1" thickBot="1">
      <c r="A139" s="24">
        <v>1</v>
      </c>
      <c r="B139" s="25">
        <v>2</v>
      </c>
      <c r="C139" s="25">
        <v>3</v>
      </c>
      <c r="D139" s="26" t="s">
        <v>2</v>
      </c>
      <c r="E139" s="27" t="s">
        <v>3</v>
      </c>
      <c r="F139" s="26" t="s">
        <v>9</v>
      </c>
      <c r="G139" s="26" t="s">
        <v>10</v>
      </c>
      <c r="H139" s="26" t="s">
        <v>11</v>
      </c>
      <c r="I139" s="26" t="s">
        <v>32</v>
      </c>
      <c r="J139" s="28" t="s">
        <v>70</v>
      </c>
    </row>
    <row r="140" spans="1:10" ht="24.75" customHeight="1">
      <c r="A140" s="139" t="s">
        <v>201</v>
      </c>
      <c r="B140" s="188"/>
      <c r="C140" s="39" t="s">
        <v>161</v>
      </c>
      <c r="D140" s="247"/>
      <c r="E140" s="206"/>
      <c r="F140" s="205"/>
      <c r="G140" s="205"/>
      <c r="H140" s="205"/>
      <c r="I140" s="205"/>
      <c r="J140" s="207"/>
    </row>
    <row r="141" spans="1:10" ht="24.75" customHeight="1">
      <c r="A141" s="35" t="s">
        <v>202</v>
      </c>
      <c r="B141" s="31"/>
      <c r="C141" s="37">
        <v>410</v>
      </c>
      <c r="D141" s="203"/>
      <c r="E141" s="211"/>
      <c r="F141" s="203"/>
      <c r="G141" s="203"/>
      <c r="H141" s="203"/>
      <c r="I141" s="203"/>
      <c r="J141" s="204"/>
    </row>
    <row r="142" spans="1:10" ht="24.75" customHeight="1">
      <c r="A142" s="187" t="s">
        <v>203</v>
      </c>
      <c r="B142" s="31"/>
      <c r="C142" s="37" t="s">
        <v>162</v>
      </c>
      <c r="D142" s="203"/>
      <c r="E142" s="211"/>
      <c r="F142" s="203"/>
      <c r="G142" s="203"/>
      <c r="H142" s="203"/>
      <c r="I142" s="203"/>
      <c r="J142" s="204"/>
    </row>
    <row r="143" spans="1:10" ht="24.75" customHeight="1">
      <c r="A143" s="139" t="s">
        <v>204</v>
      </c>
      <c r="B143" s="126"/>
      <c r="C143" s="37" t="s">
        <v>163</v>
      </c>
      <c r="D143" s="304">
        <f>D144+D146</f>
        <v>422600</v>
      </c>
      <c r="E143" s="124">
        <f>E144+E146</f>
        <v>191167</v>
      </c>
      <c r="F143" s="124"/>
      <c r="G143" s="124"/>
      <c r="H143" s="124"/>
      <c r="I143" s="215">
        <f>E143+G143</f>
        <v>191167</v>
      </c>
      <c r="J143" s="215">
        <f>D143-I143</f>
        <v>231433</v>
      </c>
    </row>
    <row r="144" spans="1:10" ht="24.75" customHeight="1">
      <c r="A144" s="35" t="s">
        <v>205</v>
      </c>
      <c r="B144" s="126"/>
      <c r="C144" s="37" t="s">
        <v>59</v>
      </c>
      <c r="D144" s="304"/>
      <c r="E144" s="124"/>
      <c r="F144" s="124"/>
      <c r="G144" s="124"/>
      <c r="H144" s="124"/>
      <c r="I144" s="124"/>
      <c r="J144" s="125"/>
    </row>
    <row r="145" spans="1:10" ht="24.75" customHeight="1">
      <c r="A145" s="187" t="s">
        <v>206</v>
      </c>
      <c r="B145" s="126"/>
      <c r="C145" s="37" t="s">
        <v>60</v>
      </c>
      <c r="D145" s="304"/>
      <c r="E145" s="124"/>
      <c r="F145" s="124"/>
      <c r="G145" s="124"/>
      <c r="H145" s="124"/>
      <c r="I145" s="124"/>
      <c r="J145" s="125"/>
    </row>
    <row r="146" spans="1:10" ht="24.75" customHeight="1">
      <c r="A146" s="35" t="s">
        <v>207</v>
      </c>
      <c r="B146" s="126"/>
      <c r="C146" s="37" t="s">
        <v>164</v>
      </c>
      <c r="D146" s="304">
        <f>D147+D150+D153</f>
        <v>422600</v>
      </c>
      <c r="E146" s="124">
        <f>E147+E150+E153</f>
        <v>191167</v>
      </c>
      <c r="F146" s="124"/>
      <c r="G146" s="124"/>
      <c r="H146" s="124"/>
      <c r="I146" s="215">
        <f>E146+G146</f>
        <v>191167</v>
      </c>
      <c r="J146" s="215">
        <f>D146-I146</f>
        <v>231433</v>
      </c>
    </row>
    <row r="147" spans="1:10" ht="24.75" customHeight="1">
      <c r="A147" s="187" t="s">
        <v>208</v>
      </c>
      <c r="B147" s="126"/>
      <c r="C147" s="37" t="s">
        <v>165</v>
      </c>
      <c r="D147" s="305">
        <f>D148+D149</f>
        <v>417600</v>
      </c>
      <c r="E147" s="123">
        <f>E148+E149</f>
        <v>191167</v>
      </c>
      <c r="F147" s="123"/>
      <c r="G147" s="123"/>
      <c r="H147" s="123"/>
      <c r="I147" s="215">
        <f aca="true" t="shared" si="2" ref="I147:I155">E147+G147</f>
        <v>191167</v>
      </c>
      <c r="J147" s="215">
        <f aca="true" t="shared" si="3" ref="J147:J155">D147-I147</f>
        <v>226433</v>
      </c>
    </row>
    <row r="148" spans="1:10" ht="24.75" customHeight="1">
      <c r="A148" s="187" t="s">
        <v>295</v>
      </c>
      <c r="B148" s="126">
        <v>29</v>
      </c>
      <c r="C148" s="37"/>
      <c r="D148" s="304">
        <v>417600</v>
      </c>
      <c r="E148" s="124">
        <f>'КНИГА КРЕДИТОВ'!Z54</f>
        <v>191167</v>
      </c>
      <c r="F148" s="124"/>
      <c r="G148" s="124"/>
      <c r="H148" s="124"/>
      <c r="I148" s="203">
        <f t="shared" si="2"/>
        <v>191167</v>
      </c>
      <c r="J148" s="204">
        <f t="shared" si="3"/>
        <v>226433</v>
      </c>
    </row>
    <row r="149" spans="1:10" ht="24.75" customHeight="1">
      <c r="A149" s="187" t="s">
        <v>295</v>
      </c>
      <c r="B149" s="126" t="s">
        <v>261</v>
      </c>
      <c r="C149" s="37"/>
      <c r="D149" s="304"/>
      <c r="E149" s="124"/>
      <c r="F149" s="124"/>
      <c r="G149" s="124"/>
      <c r="H149" s="124"/>
      <c r="I149" s="203">
        <f t="shared" si="2"/>
        <v>0</v>
      </c>
      <c r="J149" s="204">
        <f t="shared" si="3"/>
        <v>0</v>
      </c>
    </row>
    <row r="150" spans="1:10" ht="24.75" customHeight="1">
      <c r="A150" s="187" t="s">
        <v>209</v>
      </c>
      <c r="B150" s="126"/>
      <c r="C150" s="37" t="s">
        <v>166</v>
      </c>
      <c r="D150" s="305">
        <f>D151+D152</f>
        <v>5000</v>
      </c>
      <c r="E150" s="123">
        <f>E151+E152</f>
        <v>0</v>
      </c>
      <c r="F150" s="123"/>
      <c r="G150" s="123"/>
      <c r="H150" s="123"/>
      <c r="I150" s="215">
        <f>E150+G150</f>
        <v>0</v>
      </c>
      <c r="J150" s="215">
        <f>D150-I150</f>
        <v>5000</v>
      </c>
    </row>
    <row r="151" spans="1:10" ht="24.75" customHeight="1">
      <c r="A151" s="187" t="s">
        <v>295</v>
      </c>
      <c r="B151" s="126">
        <v>29</v>
      </c>
      <c r="C151" s="37"/>
      <c r="D151" s="304">
        <v>5000</v>
      </c>
      <c r="E151" s="124">
        <f>'КНИГА КРЕДИТОВ'!AA54</f>
        <v>0</v>
      </c>
      <c r="F151" s="124"/>
      <c r="G151" s="124"/>
      <c r="H151" s="124"/>
      <c r="I151" s="203">
        <f t="shared" si="2"/>
        <v>0</v>
      </c>
      <c r="J151" s="204">
        <f t="shared" si="3"/>
        <v>5000</v>
      </c>
    </row>
    <row r="152" spans="1:10" ht="24.75" customHeight="1">
      <c r="A152" s="187" t="s">
        <v>295</v>
      </c>
      <c r="B152" s="126" t="s">
        <v>261</v>
      </c>
      <c r="C152" s="37"/>
      <c r="D152" s="304"/>
      <c r="E152" s="124"/>
      <c r="F152" s="124"/>
      <c r="G152" s="124"/>
      <c r="H152" s="124"/>
      <c r="I152" s="203">
        <f t="shared" si="2"/>
        <v>0</v>
      </c>
      <c r="J152" s="204">
        <f t="shared" si="3"/>
        <v>0</v>
      </c>
    </row>
    <row r="153" spans="1:10" ht="24.75" customHeight="1">
      <c r="A153" s="187" t="s">
        <v>210</v>
      </c>
      <c r="B153" s="127"/>
      <c r="C153" s="122">
        <v>853</v>
      </c>
      <c r="D153" s="305">
        <f>D154+D155</f>
        <v>0</v>
      </c>
      <c r="E153" s="123">
        <f>E154+E155</f>
        <v>0</v>
      </c>
      <c r="F153" s="123"/>
      <c r="G153" s="123"/>
      <c r="H153" s="123"/>
      <c r="I153" s="215">
        <f>E153+G153</f>
        <v>0</v>
      </c>
      <c r="J153" s="215">
        <f>D153-I153</f>
        <v>0</v>
      </c>
    </row>
    <row r="154" spans="1:10" ht="24.75" customHeight="1">
      <c r="A154" s="111" t="s">
        <v>295</v>
      </c>
      <c r="B154" s="189" t="s">
        <v>260</v>
      </c>
      <c r="C154" s="122"/>
      <c r="D154" s="304"/>
      <c r="E154" s="124"/>
      <c r="F154" s="124"/>
      <c r="G154" s="124"/>
      <c r="H154" s="124"/>
      <c r="I154" s="203">
        <f t="shared" si="2"/>
        <v>0</v>
      </c>
      <c r="J154" s="204">
        <f t="shared" si="3"/>
        <v>0</v>
      </c>
    </row>
    <row r="155" spans="1:10" ht="24.75" customHeight="1">
      <c r="A155" s="111" t="s">
        <v>295</v>
      </c>
      <c r="B155" s="189" t="s">
        <v>261</v>
      </c>
      <c r="C155" s="122"/>
      <c r="D155" s="304"/>
      <c r="E155" s="124"/>
      <c r="F155" s="124"/>
      <c r="G155" s="124"/>
      <c r="H155" s="124"/>
      <c r="I155" s="203">
        <f t="shared" si="2"/>
        <v>0</v>
      </c>
      <c r="J155" s="204">
        <f t="shared" si="3"/>
        <v>0</v>
      </c>
    </row>
    <row r="156" spans="1:10" ht="24.75" customHeight="1">
      <c r="A156" s="35" t="s">
        <v>211</v>
      </c>
      <c r="B156" s="126"/>
      <c r="C156" s="37" t="s">
        <v>167</v>
      </c>
      <c r="D156" s="304"/>
      <c r="E156" s="124"/>
      <c r="F156" s="124"/>
      <c r="G156" s="124"/>
      <c r="H156" s="124"/>
      <c r="I156" s="124"/>
      <c r="J156" s="125"/>
    </row>
    <row r="157" spans="1:10" ht="24.75" customHeight="1">
      <c r="A157" s="187" t="s">
        <v>212</v>
      </c>
      <c r="B157" s="126"/>
      <c r="C157" s="37" t="s">
        <v>168</v>
      </c>
      <c r="D157" s="304"/>
      <c r="E157" s="124"/>
      <c r="F157" s="124"/>
      <c r="G157" s="124"/>
      <c r="H157" s="124"/>
      <c r="I157" s="124"/>
      <c r="J157" s="125"/>
    </row>
    <row r="158" spans="1:10" ht="24.75" customHeight="1" thickBot="1">
      <c r="A158" s="187" t="s">
        <v>213</v>
      </c>
      <c r="B158" s="130"/>
      <c r="C158" s="128">
        <v>863</v>
      </c>
      <c r="D158" s="306"/>
      <c r="E158" s="129"/>
      <c r="F158" s="129"/>
      <c r="G158" s="129"/>
      <c r="H158" s="129"/>
      <c r="I158" s="129"/>
      <c r="J158" s="190"/>
    </row>
    <row r="159" spans="1:10" ht="20.25" customHeight="1" thickBot="1">
      <c r="A159" s="79" t="s">
        <v>34</v>
      </c>
      <c r="B159" s="49">
        <v>450</v>
      </c>
      <c r="C159" s="49" t="s">
        <v>28</v>
      </c>
      <c r="D159" s="299">
        <f>D22-D47</f>
        <v>0</v>
      </c>
      <c r="E159" s="216">
        <f>E22-E47</f>
        <v>372539.830000001</v>
      </c>
      <c r="F159" s="217"/>
      <c r="G159" s="217"/>
      <c r="H159" s="217"/>
      <c r="I159" s="216">
        <f>I22-I47</f>
        <v>372539.830000001</v>
      </c>
      <c r="J159" s="50" t="s">
        <v>28</v>
      </c>
    </row>
    <row r="160" spans="1:10" ht="12.75" customHeight="1">
      <c r="A160" s="402" t="s">
        <v>221</v>
      </c>
      <c r="B160" s="399"/>
      <c r="C160" s="399"/>
      <c r="D160" s="399"/>
      <c r="E160" s="399"/>
      <c r="F160" s="399"/>
      <c r="G160" s="52"/>
      <c r="H160" s="52"/>
      <c r="I160" s="52"/>
      <c r="J160" s="52"/>
    </row>
    <row r="161" spans="2:10" ht="15">
      <c r="B161" s="12" t="s">
        <v>54</v>
      </c>
      <c r="C161" s="12"/>
      <c r="E161" s="4"/>
      <c r="F161" s="4"/>
      <c r="G161" s="4"/>
      <c r="H161" s="4"/>
      <c r="J161" s="162" t="s">
        <v>94</v>
      </c>
    </row>
    <row r="162" spans="1:10" ht="11.25" customHeight="1">
      <c r="A162" s="69"/>
      <c r="B162" s="80"/>
      <c r="C162" s="80"/>
      <c r="D162" s="298"/>
      <c r="E162" s="70"/>
      <c r="F162" s="70"/>
      <c r="G162" s="70"/>
      <c r="H162" s="70"/>
      <c r="I162" s="70"/>
      <c r="J162" s="71"/>
    </row>
    <row r="163" spans="1:10" ht="12.75">
      <c r="A163" s="14"/>
      <c r="B163" s="15"/>
      <c r="C163" s="15"/>
      <c r="D163" s="16"/>
      <c r="E163" s="17"/>
      <c r="F163" s="18" t="s">
        <v>67</v>
      </c>
      <c r="G163" s="18"/>
      <c r="H163" s="19"/>
      <c r="I163" s="72"/>
      <c r="J163" s="99"/>
    </row>
    <row r="164" spans="1:10" ht="10.5" customHeight="1">
      <c r="A164" s="81"/>
      <c r="B164" s="15" t="s">
        <v>12</v>
      </c>
      <c r="C164" s="15" t="s">
        <v>48</v>
      </c>
      <c r="D164" s="16" t="s">
        <v>40</v>
      </c>
      <c r="E164" s="20" t="s">
        <v>5</v>
      </c>
      <c r="F164" s="21" t="s">
        <v>5</v>
      </c>
      <c r="G164" s="22" t="s">
        <v>5</v>
      </c>
      <c r="H164" s="22"/>
      <c r="I164" s="38"/>
      <c r="J164" s="99" t="s">
        <v>66</v>
      </c>
    </row>
    <row r="165" spans="1:10" ht="10.5" customHeight="1">
      <c r="A165" s="15" t="s">
        <v>216</v>
      </c>
      <c r="B165" s="15" t="s">
        <v>13</v>
      </c>
      <c r="C165" s="15" t="s">
        <v>49</v>
      </c>
      <c r="D165" s="16" t="s">
        <v>41</v>
      </c>
      <c r="E165" s="23" t="s">
        <v>44</v>
      </c>
      <c r="F165" s="16" t="s">
        <v>6</v>
      </c>
      <c r="G165" s="16" t="s">
        <v>71</v>
      </c>
      <c r="H165" s="16" t="s">
        <v>68</v>
      </c>
      <c r="I165" s="16" t="s">
        <v>8</v>
      </c>
      <c r="J165" s="99" t="s">
        <v>41</v>
      </c>
    </row>
    <row r="166" spans="1:10" ht="9.75" customHeight="1">
      <c r="A166" s="14"/>
      <c r="B166" s="15" t="s">
        <v>14</v>
      </c>
      <c r="C166" s="15" t="s">
        <v>222</v>
      </c>
      <c r="D166" s="16" t="s">
        <v>42</v>
      </c>
      <c r="E166" s="23" t="s">
        <v>7</v>
      </c>
      <c r="F166" s="16" t="s">
        <v>7</v>
      </c>
      <c r="G166" s="16" t="s">
        <v>45</v>
      </c>
      <c r="H166" s="16" t="s">
        <v>69</v>
      </c>
      <c r="I166" s="16"/>
      <c r="J166" s="99" t="s">
        <v>42</v>
      </c>
    </row>
    <row r="167" spans="1:10" ht="9.75" customHeight="1" thickBot="1">
      <c r="A167" s="24">
        <v>1</v>
      </c>
      <c r="B167" s="25">
        <v>2</v>
      </c>
      <c r="C167" s="25"/>
      <c r="D167" s="26" t="s">
        <v>2</v>
      </c>
      <c r="E167" s="27" t="s">
        <v>3</v>
      </c>
      <c r="F167" s="26" t="s">
        <v>9</v>
      </c>
      <c r="G167" s="26" t="s">
        <v>10</v>
      </c>
      <c r="H167" s="26" t="s">
        <v>11</v>
      </c>
      <c r="I167" s="26" t="s">
        <v>32</v>
      </c>
      <c r="J167" s="28" t="s">
        <v>70</v>
      </c>
    </row>
    <row r="168" spans="1:10" ht="22.5">
      <c r="A168" s="82" t="s">
        <v>108</v>
      </c>
      <c r="B168" s="73" t="s">
        <v>18</v>
      </c>
      <c r="C168" s="83"/>
      <c r="D168" s="307">
        <f>D192</f>
        <v>0</v>
      </c>
      <c r="E168" s="221">
        <f>E192</f>
        <v>-372539.830000001</v>
      </c>
      <c r="F168" s="206"/>
      <c r="G168" s="205"/>
      <c r="H168" s="205"/>
      <c r="I168" s="221">
        <f>I192</f>
        <v>-372539.830000001</v>
      </c>
      <c r="J168" s="221"/>
    </row>
    <row r="169" spans="1:10" ht="9.75" customHeight="1">
      <c r="A169" s="33" t="s">
        <v>20</v>
      </c>
      <c r="B169" s="84"/>
      <c r="C169" s="85"/>
      <c r="D169" s="85"/>
      <c r="E169" s="40"/>
      <c r="F169" s="40"/>
      <c r="G169" s="36"/>
      <c r="H169" s="36"/>
      <c r="I169" s="36"/>
      <c r="J169" s="41"/>
    </row>
    <row r="170" spans="1:10" ht="17.25" customHeight="1">
      <c r="A170" s="35" t="s">
        <v>55</v>
      </c>
      <c r="B170" s="86" t="s">
        <v>21</v>
      </c>
      <c r="C170" s="74"/>
      <c r="D170" s="29"/>
      <c r="E170" s="29"/>
      <c r="F170" s="29"/>
      <c r="G170" s="30"/>
      <c r="H170" s="30"/>
      <c r="I170" s="30"/>
      <c r="J170" s="32"/>
    </row>
    <row r="171" spans="1:10" ht="12.75" customHeight="1">
      <c r="A171" s="33" t="s">
        <v>223</v>
      </c>
      <c r="B171" s="84"/>
      <c r="C171" s="85"/>
      <c r="D171" s="40"/>
      <c r="E171" s="40"/>
      <c r="F171" s="40"/>
      <c r="G171" s="36"/>
      <c r="H171" s="36"/>
      <c r="I171" s="36"/>
      <c r="J171" s="41"/>
    </row>
    <row r="172" spans="1:10" ht="12.75">
      <c r="A172" s="163" t="s">
        <v>224</v>
      </c>
      <c r="B172" s="138"/>
      <c r="C172" s="140" t="s">
        <v>214</v>
      </c>
      <c r="D172" s="29"/>
      <c r="E172" s="29"/>
      <c r="F172" s="29"/>
      <c r="G172" s="30"/>
      <c r="H172" s="30"/>
      <c r="I172" s="30"/>
      <c r="J172" s="32"/>
    </row>
    <row r="173" spans="1:10" ht="22.5">
      <c r="A173" s="163" t="s">
        <v>225</v>
      </c>
      <c r="B173" s="138"/>
      <c r="C173" s="140">
        <v>520</v>
      </c>
      <c r="D173" s="29"/>
      <c r="E173" s="29"/>
      <c r="F173" s="29"/>
      <c r="G173" s="30"/>
      <c r="H173" s="30"/>
      <c r="I173" s="30"/>
      <c r="J173" s="32"/>
    </row>
    <row r="174" spans="1:10" ht="22.5">
      <c r="A174" s="163" t="s">
        <v>226</v>
      </c>
      <c r="B174" s="134"/>
      <c r="C174" s="141">
        <v>620</v>
      </c>
      <c r="D174" s="29"/>
      <c r="E174" s="29"/>
      <c r="F174" s="29"/>
      <c r="G174" s="30"/>
      <c r="H174" s="30"/>
      <c r="I174" s="30"/>
      <c r="J174" s="32"/>
    </row>
    <row r="175" spans="1:10" ht="17.25" customHeight="1">
      <c r="A175" s="163" t="s">
        <v>241</v>
      </c>
      <c r="B175" s="135"/>
      <c r="C175" s="142">
        <v>540</v>
      </c>
      <c r="D175" s="29"/>
      <c r="E175" s="29"/>
      <c r="F175" s="29"/>
      <c r="G175" s="30"/>
      <c r="H175" s="30"/>
      <c r="I175" s="30"/>
      <c r="J175" s="32"/>
    </row>
    <row r="176" spans="1:10" ht="18" customHeight="1">
      <c r="A176" s="163" t="s">
        <v>242</v>
      </c>
      <c r="B176" s="136"/>
      <c r="C176" s="143">
        <v>640</v>
      </c>
      <c r="D176" s="29"/>
      <c r="E176" s="29"/>
      <c r="F176" s="29"/>
      <c r="G176" s="30"/>
      <c r="H176" s="30"/>
      <c r="I176" s="30"/>
      <c r="J176" s="32"/>
    </row>
    <row r="177" spans="1:10" ht="22.5">
      <c r="A177" s="163" t="s">
        <v>227</v>
      </c>
      <c r="B177" s="136"/>
      <c r="C177" s="144">
        <v>710</v>
      </c>
      <c r="D177" s="29"/>
      <c r="E177" s="29"/>
      <c r="F177" s="29"/>
      <c r="G177" s="30"/>
      <c r="H177" s="30"/>
      <c r="I177" s="30"/>
      <c r="J177" s="32"/>
    </row>
    <row r="178" spans="1:10" ht="22.5">
      <c r="A178" s="163" t="s">
        <v>228</v>
      </c>
      <c r="B178" s="137"/>
      <c r="C178" s="145" t="s">
        <v>133</v>
      </c>
      <c r="D178" s="29"/>
      <c r="E178" s="29"/>
      <c r="F178" s="29"/>
      <c r="G178" s="30"/>
      <c r="H178" s="30"/>
      <c r="I178" s="30"/>
      <c r="J178" s="32"/>
    </row>
    <row r="179" spans="1:10" ht="16.5" customHeight="1">
      <c r="A179" s="35" t="s">
        <v>99</v>
      </c>
      <c r="B179" s="86" t="s">
        <v>95</v>
      </c>
      <c r="C179" s="74" t="s">
        <v>28</v>
      </c>
      <c r="D179" s="29"/>
      <c r="E179" s="29"/>
      <c r="F179" s="29"/>
      <c r="G179" s="30"/>
      <c r="H179" s="30"/>
      <c r="I179" s="30"/>
      <c r="J179" s="32"/>
    </row>
    <row r="180" spans="1:10" ht="12.75" customHeight="1">
      <c r="A180" s="48" t="s">
        <v>98</v>
      </c>
      <c r="B180" s="88" t="s">
        <v>96</v>
      </c>
      <c r="C180" s="74" t="s">
        <v>57</v>
      </c>
      <c r="D180" s="29"/>
      <c r="E180" s="29"/>
      <c r="F180" s="29"/>
      <c r="G180" s="30"/>
      <c r="H180" s="30"/>
      <c r="I180" s="30"/>
      <c r="J180" s="32"/>
    </row>
    <row r="181" spans="1:10" ht="12.75" customHeight="1">
      <c r="A181" s="48" t="s">
        <v>100</v>
      </c>
      <c r="B181" s="88" t="s">
        <v>97</v>
      </c>
      <c r="C181" s="74" t="s">
        <v>58</v>
      </c>
      <c r="D181" s="29"/>
      <c r="E181" s="29"/>
      <c r="F181" s="29"/>
      <c r="G181" s="30"/>
      <c r="H181" s="30"/>
      <c r="I181" s="30"/>
      <c r="J181" s="32"/>
    </row>
    <row r="182" spans="1:10" ht="20.25" customHeight="1">
      <c r="A182" s="35" t="s">
        <v>229</v>
      </c>
      <c r="B182" s="86" t="s">
        <v>43</v>
      </c>
      <c r="C182" s="74"/>
      <c r="D182" s="29"/>
      <c r="E182" s="29"/>
      <c r="F182" s="29"/>
      <c r="G182" s="30"/>
      <c r="H182" s="30"/>
      <c r="I182" s="30"/>
      <c r="J182" s="32"/>
    </row>
    <row r="183" spans="1:10" ht="12.75">
      <c r="A183" s="133" t="s">
        <v>56</v>
      </c>
      <c r="B183" s="84"/>
      <c r="C183" s="78"/>
      <c r="D183" s="21"/>
      <c r="E183" s="21"/>
      <c r="F183" s="21"/>
      <c r="G183" s="21"/>
      <c r="H183" s="21"/>
      <c r="I183" s="21"/>
      <c r="J183" s="34"/>
    </row>
    <row r="184" spans="1:10" ht="16.5" customHeight="1">
      <c r="A184" s="111"/>
      <c r="B184" s="131"/>
      <c r="C184" s="109"/>
      <c r="D184" s="29"/>
      <c r="E184" s="29"/>
      <c r="F184" s="29"/>
      <c r="G184" s="30"/>
      <c r="H184" s="30"/>
      <c r="I184" s="30"/>
      <c r="J184" s="32"/>
    </row>
    <row r="185" spans="1:10" ht="12.75">
      <c r="A185" s="111"/>
      <c r="B185" s="132"/>
      <c r="C185" s="89"/>
      <c r="D185" s="46"/>
      <c r="E185" s="46"/>
      <c r="F185" s="46"/>
      <c r="G185" s="37"/>
      <c r="H185" s="37"/>
      <c r="I185" s="37"/>
      <c r="J185" s="47"/>
    </row>
    <row r="186" spans="1:10" ht="12.75">
      <c r="A186" s="171"/>
      <c r="B186" s="172"/>
      <c r="C186" s="94"/>
      <c r="D186" s="52"/>
      <c r="E186" s="52"/>
      <c r="F186" s="52"/>
      <c r="G186" s="52"/>
      <c r="H186" s="52"/>
      <c r="I186" s="52"/>
      <c r="J186" s="52"/>
    </row>
    <row r="187" spans="1:10" ht="16.5" customHeight="1">
      <c r="A187" s="164"/>
      <c r="B187" s="165"/>
      <c r="C187" s="165"/>
      <c r="D187" s="20"/>
      <c r="E187" s="17"/>
      <c r="F187" s="18" t="s">
        <v>67</v>
      </c>
      <c r="G187" s="18"/>
      <c r="H187" s="19"/>
      <c r="I187" s="72"/>
      <c r="J187" s="155"/>
    </row>
    <row r="188" spans="1:10" ht="14.25" customHeight="1">
      <c r="A188" s="81"/>
      <c r="B188" s="15" t="s">
        <v>12</v>
      </c>
      <c r="C188" s="15" t="s">
        <v>48</v>
      </c>
      <c r="D188" s="16" t="s">
        <v>40</v>
      </c>
      <c r="E188" s="20" t="s">
        <v>5</v>
      </c>
      <c r="F188" s="21" t="s">
        <v>5</v>
      </c>
      <c r="G188" s="22" t="s">
        <v>5</v>
      </c>
      <c r="H188" s="22"/>
      <c r="I188" s="38"/>
      <c r="J188" s="99" t="s">
        <v>66</v>
      </c>
    </row>
    <row r="189" spans="1:10" ht="14.25" customHeight="1">
      <c r="A189" s="15" t="s">
        <v>216</v>
      </c>
      <c r="B189" s="15" t="s">
        <v>13</v>
      </c>
      <c r="C189" s="15" t="s">
        <v>49</v>
      </c>
      <c r="D189" s="16" t="s">
        <v>41</v>
      </c>
      <c r="E189" s="23" t="s">
        <v>44</v>
      </c>
      <c r="F189" s="16" t="s">
        <v>6</v>
      </c>
      <c r="G189" s="16" t="s">
        <v>71</v>
      </c>
      <c r="H189" s="16" t="s">
        <v>68</v>
      </c>
      <c r="I189" s="16" t="s">
        <v>8</v>
      </c>
      <c r="J189" s="99" t="s">
        <v>41</v>
      </c>
    </row>
    <row r="190" spans="1:10" ht="12.75" customHeight="1">
      <c r="A190" s="166"/>
      <c r="B190" s="167" t="s">
        <v>14</v>
      </c>
      <c r="C190" s="167" t="s">
        <v>50</v>
      </c>
      <c r="D190" s="168" t="s">
        <v>42</v>
      </c>
      <c r="E190" s="169" t="s">
        <v>7</v>
      </c>
      <c r="F190" s="168" t="s">
        <v>7</v>
      </c>
      <c r="G190" s="168" t="s">
        <v>45</v>
      </c>
      <c r="H190" s="168" t="s">
        <v>69</v>
      </c>
      <c r="I190" s="168"/>
      <c r="J190" s="156" t="s">
        <v>42</v>
      </c>
    </row>
    <row r="191" spans="1:10" ht="9.75" customHeight="1" thickBot="1">
      <c r="A191" s="24">
        <v>1</v>
      </c>
      <c r="B191" s="25">
        <v>2</v>
      </c>
      <c r="C191" s="25"/>
      <c r="D191" s="26" t="s">
        <v>2</v>
      </c>
      <c r="E191" s="27" t="s">
        <v>3</v>
      </c>
      <c r="F191" s="26" t="s">
        <v>9</v>
      </c>
      <c r="G191" s="26" t="s">
        <v>10</v>
      </c>
      <c r="H191" s="26" t="s">
        <v>11</v>
      </c>
      <c r="I191" s="26" t="s">
        <v>32</v>
      </c>
      <c r="J191" s="28" t="s">
        <v>70</v>
      </c>
    </row>
    <row r="192" spans="1:10" ht="18" customHeight="1">
      <c r="A192" s="159" t="s">
        <v>27</v>
      </c>
      <c r="B192" s="88" t="s">
        <v>19</v>
      </c>
      <c r="C192" s="90" t="s">
        <v>28</v>
      </c>
      <c r="D192" s="308"/>
      <c r="E192" s="218">
        <f>E193+E194</f>
        <v>-372539.830000001</v>
      </c>
      <c r="F192" s="218"/>
      <c r="G192" s="215"/>
      <c r="H192" s="215"/>
      <c r="I192" s="218">
        <f>I193+I194</f>
        <v>-372539.830000001</v>
      </c>
      <c r="J192" s="47"/>
    </row>
    <row r="193" spans="1:10" ht="17.25" customHeight="1">
      <c r="A193" s="177" t="s">
        <v>35</v>
      </c>
      <c r="B193" s="178" t="s">
        <v>22</v>
      </c>
      <c r="C193" s="179" t="s">
        <v>57</v>
      </c>
      <c r="D193" s="219"/>
      <c r="E193" s="219">
        <f>-E22</f>
        <v>-6878476.080000001</v>
      </c>
      <c r="F193" s="219"/>
      <c r="G193" s="220"/>
      <c r="H193" s="220"/>
      <c r="I193" s="219">
        <f>-I22</f>
        <v>-6878476.080000001</v>
      </c>
      <c r="J193" s="180" t="s">
        <v>28</v>
      </c>
    </row>
    <row r="194" spans="1:10" ht="16.5" customHeight="1">
      <c r="A194" s="177" t="s">
        <v>36</v>
      </c>
      <c r="B194" s="178" t="s">
        <v>23</v>
      </c>
      <c r="C194" s="179" t="s">
        <v>58</v>
      </c>
      <c r="D194" s="219"/>
      <c r="E194" s="219">
        <f>E47</f>
        <v>6505936.25</v>
      </c>
      <c r="F194" s="219"/>
      <c r="G194" s="220"/>
      <c r="H194" s="220"/>
      <c r="I194" s="219">
        <f>I47</f>
        <v>6505936.25</v>
      </c>
      <c r="J194" s="180" t="s">
        <v>28</v>
      </c>
    </row>
    <row r="195" spans="1:10" ht="24" customHeight="1">
      <c r="A195" s="35" t="s">
        <v>82</v>
      </c>
      <c r="B195" s="84" t="s">
        <v>83</v>
      </c>
      <c r="C195" s="89" t="s">
        <v>28</v>
      </c>
      <c r="D195" s="37"/>
      <c r="E195" s="37"/>
      <c r="F195" s="46"/>
      <c r="G195" s="37"/>
      <c r="H195" s="37"/>
      <c r="I195" s="37"/>
      <c r="J195" s="47"/>
    </row>
    <row r="196" spans="1:10" ht="12.75" customHeight="1">
      <c r="A196" s="33" t="s">
        <v>46</v>
      </c>
      <c r="B196" s="84"/>
      <c r="C196" s="87"/>
      <c r="D196" s="40"/>
      <c r="E196" s="40"/>
      <c r="F196" s="22"/>
      <c r="G196" s="21" t="s">
        <v>29</v>
      </c>
      <c r="H196" s="21"/>
      <c r="I196" s="21"/>
      <c r="J196" s="400" t="s">
        <v>28</v>
      </c>
    </row>
    <row r="197" spans="1:10" ht="12" customHeight="1">
      <c r="A197" s="111" t="s">
        <v>84</v>
      </c>
      <c r="B197" s="86" t="s">
        <v>86</v>
      </c>
      <c r="C197" s="87" t="s">
        <v>57</v>
      </c>
      <c r="D197" s="36"/>
      <c r="E197" s="36"/>
      <c r="F197" s="40"/>
      <c r="G197" s="36"/>
      <c r="H197" s="36"/>
      <c r="I197" s="36"/>
      <c r="J197" s="401"/>
    </row>
    <row r="198" spans="1:10" ht="15.75" customHeight="1">
      <c r="A198" s="111" t="s">
        <v>85</v>
      </c>
      <c r="B198" s="88" t="s">
        <v>87</v>
      </c>
      <c r="C198" s="90" t="s">
        <v>58</v>
      </c>
      <c r="D198" s="37"/>
      <c r="E198" s="37"/>
      <c r="F198" s="46"/>
      <c r="G198" s="37"/>
      <c r="H198" s="37"/>
      <c r="I198" s="37"/>
      <c r="J198" s="51" t="s">
        <v>28</v>
      </c>
    </row>
    <row r="199" spans="1:10" ht="15.75" customHeight="1">
      <c r="A199" s="35" t="s">
        <v>31</v>
      </c>
      <c r="B199" s="84" t="s">
        <v>24</v>
      </c>
      <c r="C199" s="89" t="s">
        <v>28</v>
      </c>
      <c r="D199" s="37"/>
      <c r="E199" s="37"/>
      <c r="F199" s="46"/>
      <c r="G199" s="37"/>
      <c r="H199" s="37"/>
      <c r="I199" s="37"/>
      <c r="J199" s="47"/>
    </row>
    <row r="200" spans="1:10" ht="12.75" customHeight="1">
      <c r="A200" s="33" t="s">
        <v>46</v>
      </c>
      <c r="B200" s="84"/>
      <c r="C200" s="87"/>
      <c r="D200" s="40"/>
      <c r="E200" s="40"/>
      <c r="F200" s="22"/>
      <c r="G200" s="21" t="s">
        <v>29</v>
      </c>
      <c r="H200" s="21"/>
      <c r="I200" s="21"/>
      <c r="J200" s="34"/>
    </row>
    <row r="201" spans="1:10" ht="23.25" customHeight="1">
      <c r="A201" s="111" t="s">
        <v>238</v>
      </c>
      <c r="B201" s="86" t="s">
        <v>25</v>
      </c>
      <c r="C201" s="87"/>
      <c r="D201" s="36"/>
      <c r="E201" s="36"/>
      <c r="F201" s="40"/>
      <c r="G201" s="36"/>
      <c r="H201" s="36"/>
      <c r="I201" s="36"/>
      <c r="J201" s="41"/>
    </row>
    <row r="202" spans="1:10" ht="26.25" customHeight="1" thickBot="1">
      <c r="A202" s="111" t="s">
        <v>239</v>
      </c>
      <c r="B202" s="92" t="s">
        <v>26</v>
      </c>
      <c r="C202" s="93"/>
      <c r="D202" s="43"/>
      <c r="E202" s="43"/>
      <c r="F202" s="44"/>
      <c r="G202" s="43"/>
      <c r="H202" s="43"/>
      <c r="I202" s="43"/>
      <c r="J202" s="45"/>
    </row>
    <row r="203" spans="1:10" ht="24.75" customHeight="1">
      <c r="A203" s="35" t="s">
        <v>62</v>
      </c>
      <c r="B203" s="84" t="s">
        <v>59</v>
      </c>
      <c r="C203" s="89" t="s">
        <v>28</v>
      </c>
      <c r="D203" s="37"/>
      <c r="E203" s="37"/>
      <c r="F203" s="46"/>
      <c r="G203" s="37"/>
      <c r="H203" s="37"/>
      <c r="I203" s="37"/>
      <c r="J203" s="47"/>
    </row>
    <row r="204" spans="1:10" ht="12.75" customHeight="1">
      <c r="A204" s="33" t="s">
        <v>46</v>
      </c>
      <c r="B204" s="84"/>
      <c r="C204" s="87"/>
      <c r="D204" s="40"/>
      <c r="E204" s="40"/>
      <c r="F204" s="22"/>
      <c r="G204" s="21" t="s">
        <v>29</v>
      </c>
      <c r="H204" s="21"/>
      <c r="I204" s="21"/>
      <c r="J204" s="34"/>
    </row>
    <row r="205" spans="1:10" ht="24.75" customHeight="1">
      <c r="A205" s="48" t="s">
        <v>63</v>
      </c>
      <c r="B205" s="86" t="s">
        <v>60</v>
      </c>
      <c r="C205" s="87"/>
      <c r="D205" s="36"/>
      <c r="E205" s="36"/>
      <c r="F205" s="40"/>
      <c r="G205" s="36"/>
      <c r="H205" s="36"/>
      <c r="I205" s="36"/>
      <c r="J205" s="41"/>
    </row>
    <row r="206" spans="1:10" ht="27" customHeight="1" thickBot="1">
      <c r="A206" s="91" t="s">
        <v>64</v>
      </c>
      <c r="B206" s="92" t="s">
        <v>61</v>
      </c>
      <c r="C206" s="93"/>
      <c r="D206" s="43"/>
      <c r="E206" s="43"/>
      <c r="F206" s="44"/>
      <c r="G206" s="43"/>
      <c r="H206" s="43"/>
      <c r="I206" s="43"/>
      <c r="J206" s="45"/>
    </row>
    <row r="207" spans="1:10" ht="16.5" customHeight="1">
      <c r="A207" s="402" t="s">
        <v>230</v>
      </c>
      <c r="B207" s="399"/>
      <c r="C207" s="399"/>
      <c r="D207" s="399"/>
      <c r="E207" s="399"/>
      <c r="F207" s="399"/>
      <c r="G207" s="399"/>
      <c r="H207" s="399"/>
      <c r="I207" s="399"/>
      <c r="J207" s="399"/>
    </row>
    <row r="208" spans="1:10" ht="15" customHeight="1">
      <c r="A208" s="402" t="s">
        <v>233</v>
      </c>
      <c r="B208" s="399"/>
      <c r="C208" s="399"/>
      <c r="D208" s="399"/>
      <c r="E208" s="399"/>
      <c r="F208" s="399"/>
      <c r="G208" s="399"/>
      <c r="H208" s="399"/>
      <c r="I208" s="399"/>
      <c r="J208" s="399"/>
    </row>
    <row r="209" spans="1:10" ht="15">
      <c r="A209" s="12" t="s">
        <v>107</v>
      </c>
      <c r="C209" s="94"/>
      <c r="D209" s="52"/>
      <c r="E209" s="52"/>
      <c r="F209" s="52"/>
      <c r="G209" s="52"/>
      <c r="H209" s="52"/>
      <c r="I209" s="52"/>
      <c r="J209" s="52"/>
    </row>
    <row r="210" spans="1:10" ht="6" customHeight="1">
      <c r="A210" s="95"/>
      <c r="B210" s="53"/>
      <c r="C210" s="96"/>
      <c r="D210" s="54"/>
      <c r="E210" s="52"/>
      <c r="F210" s="52"/>
      <c r="G210" s="52"/>
      <c r="H210" s="54"/>
      <c r="I210" s="54"/>
      <c r="J210" s="52"/>
    </row>
    <row r="211" spans="1:10" ht="12.75">
      <c r="A211" s="14"/>
      <c r="B211" s="15"/>
      <c r="C211" s="15"/>
      <c r="D211" s="17"/>
      <c r="E211" s="55" t="s">
        <v>92</v>
      </c>
      <c r="F211" s="18"/>
      <c r="G211" s="19"/>
      <c r="H211" s="408"/>
      <c r="I211" s="408"/>
      <c r="J211" s="52"/>
    </row>
    <row r="212" spans="1:10" ht="12.75">
      <c r="A212" s="81"/>
      <c r="B212" s="15" t="s">
        <v>12</v>
      </c>
      <c r="C212" s="15" t="s">
        <v>48</v>
      </c>
      <c r="D212" s="20" t="s">
        <v>5</v>
      </c>
      <c r="E212" s="21" t="s">
        <v>5</v>
      </c>
      <c r="F212" s="22" t="s">
        <v>5</v>
      </c>
      <c r="G212" s="22"/>
      <c r="H212" s="391" t="s">
        <v>8</v>
      </c>
      <c r="I212" s="392"/>
      <c r="J212" s="52"/>
    </row>
    <row r="213" spans="1:10" ht="12.75">
      <c r="A213" s="15" t="s">
        <v>216</v>
      </c>
      <c r="B213" s="15" t="s">
        <v>13</v>
      </c>
      <c r="C213" s="15" t="s">
        <v>49</v>
      </c>
      <c r="D213" s="23" t="s">
        <v>44</v>
      </c>
      <c r="E213" s="16" t="s">
        <v>6</v>
      </c>
      <c r="F213" s="16" t="s">
        <v>71</v>
      </c>
      <c r="G213" s="16" t="s">
        <v>68</v>
      </c>
      <c r="H213" s="391"/>
      <c r="I213" s="392"/>
      <c r="J213" s="52"/>
    </row>
    <row r="214" spans="1:10" ht="12.75">
      <c r="A214" s="14"/>
      <c r="B214" s="15" t="s">
        <v>14</v>
      </c>
      <c r="C214" s="15" t="s">
        <v>50</v>
      </c>
      <c r="D214" s="23" t="s">
        <v>7</v>
      </c>
      <c r="E214" s="16" t="s">
        <v>7</v>
      </c>
      <c r="F214" s="16" t="s">
        <v>45</v>
      </c>
      <c r="G214" s="16" t="s">
        <v>69</v>
      </c>
      <c r="H214" s="393"/>
      <c r="I214" s="394"/>
      <c r="J214" s="52"/>
    </row>
    <row r="215" spans="1:10" ht="13.5" thickBot="1">
      <c r="A215" s="24">
        <v>1</v>
      </c>
      <c r="B215" s="25">
        <v>2</v>
      </c>
      <c r="C215" s="25">
        <v>3</v>
      </c>
      <c r="D215" s="27" t="s">
        <v>2</v>
      </c>
      <c r="E215" s="27" t="s">
        <v>3</v>
      </c>
      <c r="F215" s="26" t="s">
        <v>9</v>
      </c>
      <c r="G215" s="26" t="s">
        <v>10</v>
      </c>
      <c r="H215" s="409" t="s">
        <v>11</v>
      </c>
      <c r="I215" s="410"/>
      <c r="J215" s="52"/>
    </row>
    <row r="216" spans="1:10" ht="27" customHeight="1">
      <c r="A216" s="35" t="s">
        <v>104</v>
      </c>
      <c r="B216" s="73" t="s">
        <v>103</v>
      </c>
      <c r="C216" s="75" t="s">
        <v>28</v>
      </c>
      <c r="D216" s="309"/>
      <c r="E216" s="106"/>
      <c r="F216" s="39"/>
      <c r="G216" s="39"/>
      <c r="H216" s="386"/>
      <c r="I216" s="387"/>
      <c r="J216" s="52"/>
    </row>
    <row r="217" spans="1:10" ht="12" customHeight="1">
      <c r="A217" s="33" t="s">
        <v>105</v>
      </c>
      <c r="B217" s="77"/>
      <c r="C217" s="78"/>
      <c r="D217" s="107"/>
      <c r="E217" s="21"/>
      <c r="F217" s="107"/>
      <c r="G217" s="21"/>
      <c r="H217" s="107"/>
      <c r="I217" s="103"/>
      <c r="J217" s="52"/>
    </row>
    <row r="218" spans="1:10" ht="18" customHeight="1">
      <c r="A218" s="153" t="s">
        <v>232</v>
      </c>
      <c r="B218" s="108"/>
      <c r="C218" s="109" t="s">
        <v>140</v>
      </c>
      <c r="D218" s="54"/>
      <c r="E218" s="30"/>
      <c r="F218" s="54" t="s">
        <v>29</v>
      </c>
      <c r="G218" s="30"/>
      <c r="H218" s="54"/>
      <c r="I218" s="104"/>
      <c r="J218" s="52"/>
    </row>
    <row r="219" spans="1:10" s="121" customFormat="1" ht="15" customHeight="1">
      <c r="A219" s="153" t="s">
        <v>132</v>
      </c>
      <c r="B219" s="132"/>
      <c r="C219" s="109" t="s">
        <v>169</v>
      </c>
      <c r="D219" s="151"/>
      <c r="E219" s="152"/>
      <c r="F219" s="151"/>
      <c r="G219" s="152"/>
      <c r="H219" s="404"/>
      <c r="I219" s="405"/>
      <c r="J219" s="154"/>
    </row>
    <row r="220" spans="1:10" ht="15.75" customHeight="1">
      <c r="A220" s="110" t="s">
        <v>231</v>
      </c>
      <c r="B220" s="105" t="s">
        <v>106</v>
      </c>
      <c r="C220" s="87"/>
      <c r="D220" s="40"/>
      <c r="E220" s="40"/>
      <c r="F220" s="36"/>
      <c r="G220" s="36"/>
      <c r="H220" s="406"/>
      <c r="I220" s="407"/>
      <c r="J220" s="52"/>
    </row>
    <row r="221" spans="1:10" ht="12" customHeight="1">
      <c r="A221" s="146" t="s">
        <v>105</v>
      </c>
      <c r="B221" s="77"/>
      <c r="C221" s="78"/>
      <c r="D221" s="107"/>
      <c r="E221" s="21"/>
      <c r="F221" s="107"/>
      <c r="G221" s="21"/>
      <c r="H221" s="395"/>
      <c r="I221" s="396"/>
      <c r="J221" s="52"/>
    </row>
    <row r="222" spans="1:10" ht="13.5" thickBot="1">
      <c r="A222" s="64"/>
      <c r="B222" s="130"/>
      <c r="C222" s="128"/>
      <c r="D222" s="306"/>
      <c r="E222" s="129"/>
      <c r="F222" s="129"/>
      <c r="G222" s="129"/>
      <c r="H222" s="388"/>
      <c r="I222" s="389"/>
      <c r="J222" s="52"/>
    </row>
    <row r="223" spans="1:10" ht="12.75">
      <c r="A223" s="56" t="s">
        <v>345</v>
      </c>
      <c r="B223" s="33"/>
      <c r="C223" s="33"/>
      <c r="D223" s="52"/>
      <c r="E223" s="57" t="s">
        <v>73</v>
      </c>
      <c r="F223" s="57"/>
      <c r="G223" s="52"/>
      <c r="H223" s="52"/>
      <c r="I223" s="52"/>
      <c r="J223" s="52"/>
    </row>
    <row r="224" spans="1:10" ht="9.75" customHeight="1">
      <c r="A224" s="6" t="s">
        <v>80</v>
      </c>
      <c r="B224" s="6"/>
      <c r="C224" s="6"/>
      <c r="D224" s="4"/>
      <c r="E224" s="58" t="s">
        <v>93</v>
      </c>
      <c r="F224" s="58"/>
      <c r="G224" s="58"/>
      <c r="H224" s="58"/>
      <c r="I224" s="58"/>
      <c r="J224" s="58"/>
    </row>
    <row r="225" spans="5:10" ht="12.75">
      <c r="E225" s="58"/>
      <c r="F225" s="58"/>
      <c r="G225" s="56"/>
      <c r="H225" s="56"/>
      <c r="I225" s="58"/>
      <c r="J225" s="58"/>
    </row>
    <row r="226" spans="1:10" ht="12.75" customHeight="1">
      <c r="A226" s="6" t="s">
        <v>243</v>
      </c>
      <c r="B226" s="6"/>
      <c r="C226" s="6"/>
      <c r="D226" s="4"/>
      <c r="E226" s="58"/>
      <c r="F226" s="58"/>
      <c r="G226" s="58"/>
      <c r="H226" s="58"/>
      <c r="I226" s="58"/>
      <c r="J226" s="58"/>
    </row>
    <row r="227" spans="1:10" ht="9.75" customHeight="1">
      <c r="A227" s="6" t="s">
        <v>15</v>
      </c>
      <c r="B227" s="6"/>
      <c r="C227" s="6"/>
      <c r="D227" s="4"/>
      <c r="E227" s="58"/>
      <c r="F227" s="58"/>
      <c r="G227" s="58"/>
      <c r="H227" s="58"/>
      <c r="I227" s="58"/>
      <c r="J227" s="58"/>
    </row>
    <row r="228" spans="4:10" ht="11.25" customHeight="1">
      <c r="D228" s="300" t="s">
        <v>235</v>
      </c>
      <c r="E228" s="59"/>
      <c r="F228" s="59"/>
      <c r="G228" s="60"/>
      <c r="H228" s="61"/>
      <c r="I228" s="70"/>
      <c r="J228" s="71"/>
    </row>
    <row r="229" spans="4:8" ht="11.25" customHeight="1">
      <c r="D229" s="58"/>
      <c r="E229" s="58"/>
      <c r="F229" s="58"/>
      <c r="G229" s="59" t="s">
        <v>74</v>
      </c>
      <c r="H229" s="1"/>
    </row>
    <row r="230" spans="4:10" ht="15.75" customHeight="1">
      <c r="D230" s="97" t="s">
        <v>236</v>
      </c>
      <c r="E230" s="59"/>
      <c r="F230" s="59"/>
      <c r="G230" s="59"/>
      <c r="H230" s="1"/>
      <c r="I230" s="390"/>
      <c r="J230" s="390"/>
    </row>
    <row r="231" spans="4:8" ht="10.5" customHeight="1">
      <c r="D231" s="59" t="s">
        <v>237</v>
      </c>
      <c r="E231" s="59"/>
      <c r="F231" s="59"/>
      <c r="H231" s="1"/>
    </row>
    <row r="232" spans="1:9" ht="21" customHeight="1">
      <c r="A232" s="97" t="s">
        <v>75</v>
      </c>
      <c r="B232" s="174" t="s">
        <v>348</v>
      </c>
      <c r="C232" s="62"/>
      <c r="D232" s="71"/>
      <c r="E232" s="62"/>
      <c r="F232" s="62"/>
      <c r="G232" s="62"/>
      <c r="H232" s="62"/>
      <c r="I232" s="62"/>
    </row>
    <row r="233" spans="1:9" ht="12" customHeight="1">
      <c r="A233" s="56" t="s">
        <v>81</v>
      </c>
      <c r="B233" s="62"/>
      <c r="C233" s="98"/>
      <c r="D233" s="52"/>
      <c r="E233" s="52"/>
      <c r="F233" s="52"/>
      <c r="G233" s="62"/>
      <c r="H233" s="62"/>
      <c r="I233" s="62"/>
    </row>
    <row r="234" spans="1:9" ht="9.75" customHeight="1">
      <c r="A234" s="6"/>
      <c r="B234" s="6"/>
      <c r="C234" s="6"/>
      <c r="D234" s="4"/>
      <c r="E234" s="4"/>
      <c r="F234" s="6"/>
      <c r="G234" s="6"/>
      <c r="H234" s="62"/>
      <c r="I234" s="62"/>
    </row>
    <row r="235" spans="1:9" ht="13.5" customHeight="1">
      <c r="A235" s="6" t="s">
        <v>349</v>
      </c>
      <c r="B235" s="6"/>
      <c r="C235" s="6"/>
      <c r="D235" s="56"/>
      <c r="E235" s="100"/>
      <c r="F235" s="100"/>
      <c r="G235" s="100"/>
      <c r="H235" s="63"/>
      <c r="I235" s="63"/>
    </row>
    <row r="237" spans="1:10" ht="12.75">
      <c r="A237" s="403" t="s">
        <v>234</v>
      </c>
      <c r="B237" s="399"/>
      <c r="C237" s="399"/>
      <c r="D237" s="399"/>
      <c r="E237" s="399"/>
      <c r="F237" s="399"/>
      <c r="G237" s="399"/>
      <c r="H237" s="399"/>
      <c r="I237" s="399"/>
      <c r="J237" s="399"/>
    </row>
    <row r="238" ht="12.75">
      <c r="A238" s="65" t="s">
        <v>352</v>
      </c>
    </row>
  </sheetData>
  <sheetProtection/>
  <mergeCells count="22">
    <mergeCell ref="F2:J2"/>
    <mergeCell ref="A3:H3"/>
    <mergeCell ref="A4:H4"/>
    <mergeCell ref="A208:J208"/>
    <mergeCell ref="B7:H7"/>
    <mergeCell ref="A207:J207"/>
    <mergeCell ref="A38:F38"/>
    <mergeCell ref="A237:J237"/>
    <mergeCell ref="H219:I219"/>
    <mergeCell ref="H220:I220"/>
    <mergeCell ref="H211:I211"/>
    <mergeCell ref="H215:I215"/>
    <mergeCell ref="A6:H6"/>
    <mergeCell ref="H216:I216"/>
    <mergeCell ref="H222:I222"/>
    <mergeCell ref="I230:J230"/>
    <mergeCell ref="H212:I214"/>
    <mergeCell ref="H221:I221"/>
    <mergeCell ref="B9:H9"/>
    <mergeCell ref="A37:F37"/>
    <mergeCell ref="J196:J197"/>
    <mergeCell ref="A160:F160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6" r:id="rId1"/>
  <rowBreaks count="6" manualBreakCount="6">
    <brk id="38" max="9" man="1"/>
    <brk id="68" max="9" man="1"/>
    <brk id="134" max="9" man="1"/>
    <brk id="160" max="9" man="1"/>
    <brk id="186" max="9" man="1"/>
    <brk id="20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D77"/>
  <sheetViews>
    <sheetView zoomScale="60" zoomScaleNormal="60" zoomScalePageLayoutView="0" workbookViewId="0" topLeftCell="AT4">
      <pane ySplit="3780" topLeftCell="A38" activePane="bottomLeft" state="split"/>
      <selection pane="topLeft" activeCell="AI5" sqref="AI5"/>
      <selection pane="bottomLeft" activeCell="AN27" sqref="AN27"/>
    </sheetView>
  </sheetViews>
  <sheetFormatPr defaultColWidth="9.00390625" defaultRowHeight="12.75"/>
  <cols>
    <col min="1" max="1" width="4.75390625" style="0" customWidth="1"/>
    <col min="2" max="2" width="17.875" style="0" customWidth="1"/>
    <col min="3" max="3" width="22.875" style="0" customWidth="1"/>
    <col min="4" max="5" width="22.625" style="0" customWidth="1"/>
    <col min="6" max="6" width="19.25390625" style="0" customWidth="1"/>
    <col min="7" max="7" width="15.75390625" style="0" customWidth="1"/>
    <col min="8" max="8" width="24.375" style="0" customWidth="1"/>
    <col min="9" max="9" width="23.00390625" style="0" customWidth="1"/>
    <col min="10" max="10" width="17.625" style="0" customWidth="1"/>
    <col min="11" max="11" width="19.125" style="0" customWidth="1"/>
    <col min="12" max="12" width="22.25390625" style="0" customWidth="1"/>
    <col min="13" max="13" width="26.875" style="0" customWidth="1"/>
    <col min="14" max="15" width="18.75390625" style="0" customWidth="1"/>
    <col min="16" max="16" width="23.00390625" style="0" customWidth="1"/>
    <col min="17" max="17" width="22.375" style="0" customWidth="1"/>
    <col min="18" max="20" width="19.125" style="0" customWidth="1"/>
    <col min="21" max="21" width="17.875" style="0" customWidth="1"/>
    <col min="22" max="22" width="9.75390625" style="0" customWidth="1"/>
    <col min="23" max="23" width="18.875" style="0" customWidth="1"/>
    <col min="24" max="24" width="13.75390625" style="0" customWidth="1"/>
    <col min="25" max="25" width="13.375" style="0" customWidth="1"/>
    <col min="26" max="26" width="26.625" style="0" customWidth="1"/>
    <col min="27" max="27" width="19.75390625" style="0" customWidth="1"/>
    <col min="28" max="28" width="12.125" style="0" customWidth="1"/>
    <col min="29" max="29" width="22.375" style="0" customWidth="1"/>
    <col min="30" max="31" width="19.25390625" style="0" customWidth="1"/>
    <col min="32" max="32" width="25.00390625" style="0" customWidth="1"/>
    <col min="33" max="33" width="22.625" style="0" customWidth="1"/>
    <col min="34" max="35" width="16.625" style="0" customWidth="1"/>
    <col min="36" max="36" width="17.375" style="0" customWidth="1"/>
    <col min="37" max="37" width="25.875" style="0" customWidth="1"/>
    <col min="38" max="38" width="16.375" style="0" customWidth="1"/>
    <col min="39" max="39" width="28.25390625" style="0" customWidth="1"/>
    <col min="40" max="41" width="21.625" style="0" customWidth="1"/>
    <col min="42" max="44" width="18.00390625" style="0" customWidth="1"/>
    <col min="45" max="45" width="28.375" style="0" customWidth="1"/>
    <col min="46" max="47" width="25.25390625" style="0" customWidth="1"/>
    <col min="48" max="48" width="28.00390625" style="0" customWidth="1"/>
    <col min="49" max="49" width="19.375" style="0" customWidth="1"/>
    <col min="50" max="50" width="18.125" style="0" customWidth="1"/>
    <col min="51" max="51" width="24.125" style="0" customWidth="1"/>
    <col min="52" max="53" width="22.625" style="0" customWidth="1"/>
    <col min="54" max="55" width="22.25390625" style="0" customWidth="1"/>
    <col min="56" max="57" width="11.75390625" style="0" customWidth="1"/>
    <col min="58" max="58" width="16.25390625" style="0" customWidth="1"/>
    <col min="59" max="59" width="31.75390625" style="0" customWidth="1"/>
  </cols>
  <sheetData>
    <row r="2" spans="1:59" ht="14.25" customHeight="1">
      <c r="A2" s="424"/>
      <c r="B2" s="225"/>
      <c r="C2" s="427" t="s">
        <v>308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2" t="s">
        <v>309</v>
      </c>
      <c r="AI2" s="428"/>
      <c r="AJ2" s="428"/>
      <c r="AK2" s="428"/>
      <c r="AL2" s="423"/>
      <c r="AM2" s="429" t="s">
        <v>310</v>
      </c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369"/>
      <c r="BD2" s="435" t="s">
        <v>311</v>
      </c>
      <c r="BE2" s="435"/>
      <c r="BF2" s="257" t="s">
        <v>312</v>
      </c>
      <c r="BG2" s="418" t="s">
        <v>8</v>
      </c>
    </row>
    <row r="3" spans="1:59" ht="240">
      <c r="A3" s="425"/>
      <c r="B3" s="258" t="s">
        <v>313</v>
      </c>
      <c r="C3" s="259" t="s">
        <v>172</v>
      </c>
      <c r="D3" s="259" t="s">
        <v>175</v>
      </c>
      <c r="E3" s="259"/>
      <c r="F3" s="259" t="s">
        <v>193</v>
      </c>
      <c r="G3" s="259" t="s">
        <v>193</v>
      </c>
      <c r="H3" s="259" t="s">
        <v>193</v>
      </c>
      <c r="I3" s="259" t="s">
        <v>193</v>
      </c>
      <c r="J3" s="259" t="s">
        <v>193</v>
      </c>
      <c r="K3" s="259" t="s">
        <v>193</v>
      </c>
      <c r="L3" s="259" t="s">
        <v>193</v>
      </c>
      <c r="M3" s="259" t="s">
        <v>193</v>
      </c>
      <c r="N3" s="259"/>
      <c r="O3" s="259" t="s">
        <v>193</v>
      </c>
      <c r="P3" s="259" t="s">
        <v>193</v>
      </c>
      <c r="Q3" s="259" t="s">
        <v>193</v>
      </c>
      <c r="R3" s="259"/>
      <c r="S3" s="259"/>
      <c r="T3" s="259"/>
      <c r="U3" s="259" t="s">
        <v>193</v>
      </c>
      <c r="V3" s="259"/>
      <c r="W3" s="259"/>
      <c r="X3" s="259"/>
      <c r="Y3" s="259"/>
      <c r="Z3" s="259" t="s">
        <v>208</v>
      </c>
      <c r="AA3" s="259" t="s">
        <v>314</v>
      </c>
      <c r="AB3" s="259" t="s">
        <v>210</v>
      </c>
      <c r="AC3" s="259" t="s">
        <v>193</v>
      </c>
      <c r="AD3" s="259" t="s">
        <v>193</v>
      </c>
      <c r="AE3" s="259"/>
      <c r="AF3" s="259" t="s">
        <v>193</v>
      </c>
      <c r="AG3" s="259" t="s">
        <v>193</v>
      </c>
      <c r="AH3" s="260" t="s">
        <v>193</v>
      </c>
      <c r="AI3" s="260"/>
      <c r="AJ3" s="260"/>
      <c r="AK3" s="260" t="s">
        <v>193</v>
      </c>
      <c r="AL3" s="260" t="s">
        <v>193</v>
      </c>
      <c r="AM3" s="261" t="s">
        <v>172</v>
      </c>
      <c r="AN3" s="261"/>
      <c r="AO3" s="261"/>
      <c r="AP3" s="261" t="s">
        <v>315</v>
      </c>
      <c r="AQ3" s="261"/>
      <c r="AR3" s="261"/>
      <c r="AS3" s="261" t="s">
        <v>175</v>
      </c>
      <c r="AT3" s="261"/>
      <c r="AU3" s="261"/>
      <c r="AV3" s="261" t="s">
        <v>193</v>
      </c>
      <c r="AW3" s="261" t="s">
        <v>193</v>
      </c>
      <c r="AX3" s="261"/>
      <c r="AY3" s="261" t="s">
        <v>193</v>
      </c>
      <c r="AZ3" s="261" t="s">
        <v>193</v>
      </c>
      <c r="BA3" s="261"/>
      <c r="BB3" s="261" t="s">
        <v>193</v>
      </c>
      <c r="BC3" s="261"/>
      <c r="BD3" s="262" t="s">
        <v>193</v>
      </c>
      <c r="BE3" s="262" t="s">
        <v>193</v>
      </c>
      <c r="BF3" s="263" t="s">
        <v>193</v>
      </c>
      <c r="BG3" s="419"/>
    </row>
    <row r="4" spans="1:59" ht="31.5">
      <c r="A4" s="425"/>
      <c r="B4" s="264" t="s">
        <v>316</v>
      </c>
      <c r="C4" s="265" t="s">
        <v>134</v>
      </c>
      <c r="D4" s="265" t="s">
        <v>137</v>
      </c>
      <c r="E4" s="265"/>
      <c r="F4" s="266">
        <v>244</v>
      </c>
      <c r="G4" s="266">
        <v>244</v>
      </c>
      <c r="H4" s="266">
        <v>244</v>
      </c>
      <c r="I4" s="266">
        <v>244</v>
      </c>
      <c r="J4" s="266">
        <v>244</v>
      </c>
      <c r="K4" s="266">
        <v>244</v>
      </c>
      <c r="L4" s="266">
        <v>244</v>
      </c>
      <c r="M4" s="266">
        <v>244</v>
      </c>
      <c r="N4" s="266">
        <v>244</v>
      </c>
      <c r="O4" s="266">
        <v>244</v>
      </c>
      <c r="P4" s="266">
        <v>244</v>
      </c>
      <c r="Q4" s="266">
        <v>244</v>
      </c>
      <c r="R4" s="266"/>
      <c r="S4" s="266"/>
      <c r="T4" s="266"/>
      <c r="U4" s="266">
        <v>244</v>
      </c>
      <c r="V4" s="266"/>
      <c r="W4" s="266"/>
      <c r="X4" s="266">
        <v>244</v>
      </c>
      <c r="Y4" s="266">
        <v>244</v>
      </c>
      <c r="Z4" s="266">
        <v>851</v>
      </c>
      <c r="AA4" s="266">
        <v>852</v>
      </c>
      <c r="AB4" s="266">
        <v>853</v>
      </c>
      <c r="AC4" s="266">
        <v>244</v>
      </c>
      <c r="AD4" s="266">
        <v>244</v>
      </c>
      <c r="AE4" s="266"/>
      <c r="AF4" s="266">
        <v>244</v>
      </c>
      <c r="AG4" s="266">
        <v>244</v>
      </c>
      <c r="AH4" s="267">
        <v>140</v>
      </c>
      <c r="AI4" s="267"/>
      <c r="AJ4" s="267"/>
      <c r="AK4" s="267">
        <v>244</v>
      </c>
      <c r="AL4" s="267">
        <v>510</v>
      </c>
      <c r="AM4" s="268" t="s">
        <v>134</v>
      </c>
      <c r="AN4" s="268"/>
      <c r="AO4" s="268"/>
      <c r="AP4" s="269">
        <v>112</v>
      </c>
      <c r="AQ4" s="269">
        <v>112</v>
      </c>
      <c r="AR4" s="269"/>
      <c r="AS4" s="268" t="s">
        <v>137</v>
      </c>
      <c r="AT4" s="268"/>
      <c r="AU4" s="268"/>
      <c r="AV4" s="270">
        <v>244</v>
      </c>
      <c r="AW4" s="270">
        <v>244</v>
      </c>
      <c r="AX4" s="270"/>
      <c r="AY4" s="270">
        <v>244</v>
      </c>
      <c r="AZ4" s="270">
        <v>244</v>
      </c>
      <c r="BA4" s="270"/>
      <c r="BB4" s="270">
        <v>244</v>
      </c>
      <c r="BC4" s="270">
        <v>244</v>
      </c>
      <c r="BD4" s="271">
        <v>244</v>
      </c>
      <c r="BE4" s="271">
        <v>244</v>
      </c>
      <c r="BF4" s="272">
        <v>244</v>
      </c>
      <c r="BG4" s="419"/>
    </row>
    <row r="5" spans="1:59" ht="227.25">
      <c r="A5" s="425"/>
      <c r="B5" s="258" t="s">
        <v>317</v>
      </c>
      <c r="C5" s="273" t="s">
        <v>281</v>
      </c>
      <c r="D5" s="273" t="s">
        <v>283</v>
      </c>
      <c r="E5" s="273"/>
      <c r="F5" s="259" t="s">
        <v>284</v>
      </c>
      <c r="G5" s="259" t="s">
        <v>285</v>
      </c>
      <c r="H5" s="321" t="s">
        <v>286</v>
      </c>
      <c r="I5" s="322" t="s">
        <v>287</v>
      </c>
      <c r="J5" s="319" t="s">
        <v>288</v>
      </c>
      <c r="K5" s="334" t="s">
        <v>289</v>
      </c>
      <c r="L5" s="327" t="s">
        <v>341</v>
      </c>
      <c r="M5" s="370" t="s">
        <v>395</v>
      </c>
      <c r="N5" s="259" t="s">
        <v>350</v>
      </c>
      <c r="O5" s="319" t="s">
        <v>293</v>
      </c>
      <c r="P5" s="319" t="s">
        <v>293</v>
      </c>
      <c r="Q5" s="319" t="s">
        <v>293</v>
      </c>
      <c r="R5" s="259" t="s">
        <v>359</v>
      </c>
      <c r="S5" s="259" t="s">
        <v>392</v>
      </c>
      <c r="T5" s="259" t="s">
        <v>359</v>
      </c>
      <c r="U5" s="259" t="s">
        <v>353</v>
      </c>
      <c r="V5" s="259"/>
      <c r="W5" s="259" t="s">
        <v>340</v>
      </c>
      <c r="X5" s="259" t="s">
        <v>340</v>
      </c>
      <c r="Y5" s="259" t="s">
        <v>295</v>
      </c>
      <c r="Z5" s="259" t="s">
        <v>295</v>
      </c>
      <c r="AA5" s="259" t="s">
        <v>295</v>
      </c>
      <c r="AB5" s="259" t="s">
        <v>295</v>
      </c>
      <c r="AC5" s="259" t="s">
        <v>296</v>
      </c>
      <c r="AD5" s="259" t="s">
        <v>378</v>
      </c>
      <c r="AE5" s="259" t="s">
        <v>390</v>
      </c>
      <c r="AF5" s="259" t="s">
        <v>369</v>
      </c>
      <c r="AG5" s="259" t="s">
        <v>368</v>
      </c>
      <c r="AH5" s="260" t="s">
        <v>295</v>
      </c>
      <c r="AI5" s="260" t="s">
        <v>396</v>
      </c>
      <c r="AJ5" s="260" t="s">
        <v>372</v>
      </c>
      <c r="AK5" s="260" t="s">
        <v>356</v>
      </c>
      <c r="AL5" s="260" t="s">
        <v>354</v>
      </c>
      <c r="AM5" s="261" t="s">
        <v>281</v>
      </c>
      <c r="AN5" s="261" t="s">
        <v>281</v>
      </c>
      <c r="AO5" s="261" t="s">
        <v>281</v>
      </c>
      <c r="AP5" s="261" t="s">
        <v>282</v>
      </c>
      <c r="AQ5" s="347" t="s">
        <v>383</v>
      </c>
      <c r="AR5" s="347" t="s">
        <v>366</v>
      </c>
      <c r="AS5" s="261" t="s">
        <v>283</v>
      </c>
      <c r="AT5" s="261" t="s">
        <v>283</v>
      </c>
      <c r="AU5" s="370"/>
      <c r="AV5" s="261" t="s">
        <v>284</v>
      </c>
      <c r="AW5" s="261" t="s">
        <v>293</v>
      </c>
      <c r="AX5" s="324">
        <v>42862</v>
      </c>
      <c r="AY5" s="261" t="s">
        <v>294</v>
      </c>
      <c r="AZ5" s="261" t="s">
        <v>296</v>
      </c>
      <c r="BA5" s="261" t="s">
        <v>389</v>
      </c>
      <c r="BB5" s="261" t="s">
        <v>368</v>
      </c>
      <c r="BC5" s="261" t="s">
        <v>368</v>
      </c>
      <c r="BD5" s="262" t="s">
        <v>303</v>
      </c>
      <c r="BE5" s="262" t="s">
        <v>302</v>
      </c>
      <c r="BF5" s="274" t="s">
        <v>305</v>
      </c>
      <c r="BG5" s="419"/>
    </row>
    <row r="6" spans="1:59" ht="42.75">
      <c r="A6" s="426"/>
      <c r="B6" s="264" t="s">
        <v>318</v>
      </c>
      <c r="C6" s="275" t="s">
        <v>319</v>
      </c>
      <c r="D6" s="275" t="s">
        <v>320</v>
      </c>
      <c r="E6" s="275">
        <v>180</v>
      </c>
      <c r="F6" s="275" t="s">
        <v>321</v>
      </c>
      <c r="G6" s="275">
        <v>4</v>
      </c>
      <c r="H6" s="320" t="s">
        <v>249</v>
      </c>
      <c r="I6" s="320" t="s">
        <v>244</v>
      </c>
      <c r="J6" s="320" t="s">
        <v>268</v>
      </c>
      <c r="K6" s="320" t="s">
        <v>268</v>
      </c>
      <c r="L6" s="320" t="s">
        <v>252</v>
      </c>
      <c r="M6" s="371" t="s">
        <v>322</v>
      </c>
      <c r="N6" s="317" t="s">
        <v>350</v>
      </c>
      <c r="O6" s="320" t="s">
        <v>376</v>
      </c>
      <c r="P6" s="320" t="s">
        <v>371</v>
      </c>
      <c r="Q6" s="320" t="s">
        <v>362</v>
      </c>
      <c r="R6" s="259">
        <v>226</v>
      </c>
      <c r="S6" s="259"/>
      <c r="T6" s="259" t="s">
        <v>367</v>
      </c>
      <c r="U6" s="318" t="s">
        <v>355</v>
      </c>
      <c r="V6" s="318" t="s">
        <v>344</v>
      </c>
      <c r="W6" s="318" t="s">
        <v>154</v>
      </c>
      <c r="X6" s="318" t="s">
        <v>244</v>
      </c>
      <c r="Y6" s="318">
        <v>29</v>
      </c>
      <c r="Z6" s="421">
        <v>29</v>
      </c>
      <c r="AA6" s="421"/>
      <c r="AB6" s="421"/>
      <c r="AC6" s="318" t="s">
        <v>347</v>
      </c>
      <c r="AD6" s="318" t="s">
        <v>370</v>
      </c>
      <c r="AE6" s="318" t="s">
        <v>391</v>
      </c>
      <c r="AF6" s="318" t="s">
        <v>370</v>
      </c>
      <c r="AG6" s="266">
        <v>37</v>
      </c>
      <c r="AH6" s="267">
        <v>95</v>
      </c>
      <c r="AI6" s="350"/>
      <c r="AJ6" s="350" t="s">
        <v>379</v>
      </c>
      <c r="AK6" s="422">
        <v>97</v>
      </c>
      <c r="AL6" s="423"/>
      <c r="AM6" s="270" t="s">
        <v>361</v>
      </c>
      <c r="AN6" s="348" t="s">
        <v>357</v>
      </c>
      <c r="AO6" s="348" t="s">
        <v>363</v>
      </c>
      <c r="AP6" s="270" t="s">
        <v>381</v>
      </c>
      <c r="AQ6" s="270" t="s">
        <v>382</v>
      </c>
      <c r="AR6" s="270" t="s">
        <v>384</v>
      </c>
      <c r="AS6" s="270" t="s">
        <v>377</v>
      </c>
      <c r="AT6" s="346" t="s">
        <v>357</v>
      </c>
      <c r="AU6" s="372"/>
      <c r="AV6" s="270" t="s">
        <v>269</v>
      </c>
      <c r="AW6" s="270" t="s">
        <v>275</v>
      </c>
      <c r="AX6" s="270"/>
      <c r="AY6" s="270" t="s">
        <v>258</v>
      </c>
      <c r="AZ6" s="270" t="s">
        <v>262</v>
      </c>
      <c r="BA6" s="270">
        <v>349</v>
      </c>
      <c r="BB6" s="270" t="s">
        <v>265</v>
      </c>
      <c r="BC6" s="270" t="s">
        <v>380</v>
      </c>
      <c r="BD6" s="276" t="s">
        <v>323</v>
      </c>
      <c r="BE6" s="276" t="s">
        <v>324</v>
      </c>
      <c r="BF6" s="277" t="s">
        <v>325</v>
      </c>
      <c r="BG6" s="420"/>
    </row>
    <row r="7" spans="1:59" ht="3" customHeight="1">
      <c r="A7" s="430" t="s">
        <v>326</v>
      </c>
      <c r="B7" s="264" t="s">
        <v>327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9">
        <f>SUM(C7:BF7)</f>
        <v>0</v>
      </c>
    </row>
    <row r="8" spans="1:59" ht="15.75" hidden="1">
      <c r="A8" s="431"/>
      <c r="B8" s="28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79">
        <f aca="true" t="shared" si="0" ref="BG8:BG30">SUM(C8:BF8)</f>
        <v>0</v>
      </c>
    </row>
    <row r="9" spans="1:59" ht="15.75" hidden="1">
      <c r="A9" s="431"/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79">
        <f t="shared" si="0"/>
        <v>0</v>
      </c>
    </row>
    <row r="10" spans="1:59" ht="15.75" hidden="1">
      <c r="A10" s="431"/>
      <c r="B10" s="280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79">
        <f t="shared" si="0"/>
        <v>0</v>
      </c>
    </row>
    <row r="11" spans="1:59" ht="15.75" hidden="1">
      <c r="A11" s="431"/>
      <c r="B11" s="282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79">
        <f t="shared" si="0"/>
        <v>0</v>
      </c>
    </row>
    <row r="12" spans="1:59" ht="15.75">
      <c r="A12" s="431"/>
      <c r="B12" s="282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>
        <v>4742.12</v>
      </c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79">
        <f t="shared" si="0"/>
        <v>4742.12</v>
      </c>
    </row>
    <row r="13" spans="1:59" ht="31.5">
      <c r="A13" s="432"/>
      <c r="B13" s="264" t="s">
        <v>328</v>
      </c>
      <c r="C13" s="283">
        <f>SUM(C7:C12)</f>
        <v>0</v>
      </c>
      <c r="D13" s="283">
        <f aca="true" t="shared" si="1" ref="D13:BF13">SUM(D7:D12)</f>
        <v>0</v>
      </c>
      <c r="E13" s="283"/>
      <c r="F13" s="283">
        <f t="shared" si="1"/>
        <v>0</v>
      </c>
      <c r="G13" s="283">
        <f t="shared" si="1"/>
        <v>0</v>
      </c>
      <c r="H13" s="283">
        <f t="shared" si="1"/>
        <v>0</v>
      </c>
      <c r="I13" s="283">
        <f t="shared" si="1"/>
        <v>0</v>
      </c>
      <c r="J13" s="283">
        <f t="shared" si="1"/>
        <v>0</v>
      </c>
      <c r="K13" s="283">
        <f t="shared" si="1"/>
        <v>0</v>
      </c>
      <c r="L13" s="283">
        <f t="shared" si="1"/>
        <v>0</v>
      </c>
      <c r="M13" s="283">
        <f t="shared" si="1"/>
        <v>0</v>
      </c>
      <c r="N13" s="283"/>
      <c r="O13" s="283">
        <f t="shared" si="1"/>
        <v>0</v>
      </c>
      <c r="P13" s="283">
        <f t="shared" si="1"/>
        <v>0</v>
      </c>
      <c r="Q13" s="283">
        <f t="shared" si="1"/>
        <v>0</v>
      </c>
      <c r="R13" s="283"/>
      <c r="S13" s="283"/>
      <c r="T13" s="283"/>
      <c r="U13" s="283">
        <f t="shared" si="1"/>
        <v>0</v>
      </c>
      <c r="V13" s="283"/>
      <c r="W13" s="283"/>
      <c r="X13" s="283"/>
      <c r="Y13" s="283"/>
      <c r="Z13" s="283">
        <f t="shared" si="1"/>
        <v>0</v>
      </c>
      <c r="AA13" s="283">
        <f t="shared" si="1"/>
        <v>0</v>
      </c>
      <c r="AB13" s="283">
        <f t="shared" si="1"/>
        <v>0</v>
      </c>
      <c r="AC13" s="283">
        <f t="shared" si="1"/>
        <v>0</v>
      </c>
      <c r="AD13" s="283">
        <f t="shared" si="1"/>
        <v>0</v>
      </c>
      <c r="AE13" s="283"/>
      <c r="AF13" s="283">
        <f t="shared" si="1"/>
        <v>0</v>
      </c>
      <c r="AG13" s="283">
        <f t="shared" si="1"/>
        <v>0</v>
      </c>
      <c r="AH13" s="284">
        <f t="shared" si="1"/>
        <v>0</v>
      </c>
      <c r="AI13" s="284"/>
      <c r="AJ13" s="284">
        <v>1517.84</v>
      </c>
      <c r="AK13" s="284">
        <f t="shared" si="1"/>
        <v>4742.12</v>
      </c>
      <c r="AL13" s="284">
        <f t="shared" si="1"/>
        <v>0</v>
      </c>
      <c r="AM13" s="285">
        <f t="shared" si="1"/>
        <v>0</v>
      </c>
      <c r="AN13" s="285"/>
      <c r="AO13" s="285">
        <v>0</v>
      </c>
      <c r="AP13" s="285">
        <f t="shared" si="1"/>
        <v>0</v>
      </c>
      <c r="AQ13" s="285"/>
      <c r="AR13" s="285"/>
      <c r="AS13" s="285">
        <f t="shared" si="1"/>
        <v>0</v>
      </c>
      <c r="AT13" s="285"/>
      <c r="AU13" s="285"/>
      <c r="AV13" s="285">
        <f t="shared" si="1"/>
        <v>0</v>
      </c>
      <c r="AW13" s="285">
        <f t="shared" si="1"/>
        <v>0</v>
      </c>
      <c r="AX13" s="285"/>
      <c r="AY13" s="285">
        <f t="shared" si="1"/>
        <v>0</v>
      </c>
      <c r="AZ13" s="285">
        <f t="shared" si="1"/>
        <v>0</v>
      </c>
      <c r="BA13" s="285">
        <f t="shared" si="1"/>
        <v>0</v>
      </c>
      <c r="BB13" s="285">
        <f t="shared" si="1"/>
        <v>0</v>
      </c>
      <c r="BC13" s="285">
        <v>0</v>
      </c>
      <c r="BD13" s="286">
        <f t="shared" si="1"/>
        <v>0</v>
      </c>
      <c r="BE13" s="286">
        <f t="shared" si="1"/>
        <v>0</v>
      </c>
      <c r="BF13" s="287">
        <f t="shared" si="1"/>
        <v>0</v>
      </c>
      <c r="BG13" s="279">
        <f t="shared" si="0"/>
        <v>6259.96</v>
      </c>
    </row>
    <row r="14" spans="1:59" ht="47.25">
      <c r="A14" s="433" t="s">
        <v>375</v>
      </c>
      <c r="B14" s="288" t="s">
        <v>329</v>
      </c>
      <c r="C14" s="342">
        <v>297232.31</v>
      </c>
      <c r="D14" s="342">
        <v>64818.49</v>
      </c>
      <c r="E14" s="342"/>
      <c r="F14" s="342"/>
      <c r="G14" s="342"/>
      <c r="H14" s="342">
        <v>128417.94</v>
      </c>
      <c r="I14" s="342">
        <v>642856.23</v>
      </c>
      <c r="J14" s="342"/>
      <c r="K14" s="342">
        <v>7964.16</v>
      </c>
      <c r="L14" s="342">
        <v>7720</v>
      </c>
      <c r="M14" s="342"/>
      <c r="N14" s="342"/>
      <c r="O14" s="342">
        <v>2595.2</v>
      </c>
      <c r="P14" s="342">
        <v>17135.96</v>
      </c>
      <c r="Q14" s="342">
        <v>29909</v>
      </c>
      <c r="R14" s="342">
        <v>900</v>
      </c>
      <c r="S14" s="342"/>
      <c r="T14" s="342">
        <v>7645.22</v>
      </c>
      <c r="U14" s="342"/>
      <c r="V14" s="342"/>
      <c r="W14" s="342"/>
      <c r="X14" s="342"/>
      <c r="Y14" s="342"/>
      <c r="Z14" s="342">
        <v>191167</v>
      </c>
      <c r="AA14" s="342"/>
      <c r="AB14" s="342"/>
      <c r="AC14" s="342"/>
      <c r="AD14" s="342"/>
      <c r="AE14" s="342"/>
      <c r="AF14" s="342"/>
      <c r="AG14" s="342">
        <v>570</v>
      </c>
      <c r="AH14" s="342"/>
      <c r="AI14" s="342"/>
      <c r="AJ14" s="342">
        <v>1140</v>
      </c>
      <c r="AK14" s="342"/>
      <c r="AL14" s="342"/>
      <c r="AM14" s="342">
        <v>3262187.29</v>
      </c>
      <c r="AN14" s="342">
        <v>30475.57</v>
      </c>
      <c r="AO14" s="342">
        <v>7539.12</v>
      </c>
      <c r="AP14" s="342">
        <v>1500</v>
      </c>
      <c r="AQ14" s="342">
        <v>144</v>
      </c>
      <c r="AR14" s="342">
        <v>1725</v>
      </c>
      <c r="AS14" s="342">
        <v>644515.48</v>
      </c>
      <c r="AT14" s="342">
        <v>9080.9</v>
      </c>
      <c r="AU14" s="342"/>
      <c r="AV14" s="342">
        <v>24085.86</v>
      </c>
      <c r="AW14" s="342">
        <v>2550</v>
      </c>
      <c r="AX14" s="342"/>
      <c r="AY14" s="342">
        <v>158278.71</v>
      </c>
      <c r="AZ14" s="342"/>
      <c r="BA14" s="342"/>
      <c r="BB14" s="342">
        <v>890</v>
      </c>
      <c r="BC14" s="342"/>
      <c r="BD14" s="342"/>
      <c r="BE14" s="342"/>
      <c r="BF14" s="342"/>
      <c r="BG14" s="343">
        <f t="shared" si="0"/>
        <v>5543043.440000001</v>
      </c>
    </row>
    <row r="15" spans="1:59" ht="18">
      <c r="A15" s="433"/>
      <c r="B15" s="280">
        <v>43984</v>
      </c>
      <c r="C15" s="281"/>
      <c r="D15" s="289"/>
      <c r="E15" s="289"/>
      <c r="F15" s="281"/>
      <c r="G15" s="281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51"/>
      <c r="AE15" s="351"/>
      <c r="AF15" s="314"/>
      <c r="AG15" s="314"/>
      <c r="AH15" s="314">
        <v>4.39</v>
      </c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281"/>
      <c r="BE15" s="281"/>
      <c r="BF15" s="281"/>
      <c r="BG15" s="279">
        <f t="shared" si="0"/>
        <v>4.39</v>
      </c>
    </row>
    <row r="16" spans="1:59" ht="18">
      <c r="A16" s="433"/>
      <c r="B16" s="280">
        <v>43985</v>
      </c>
      <c r="C16" s="281">
        <v>-4206.12</v>
      </c>
      <c r="D16" s="289"/>
      <c r="E16" s="289"/>
      <c r="F16" s="281"/>
      <c r="G16" s="281"/>
      <c r="H16" s="314">
        <v>2676.24</v>
      </c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>
        <v>1529.88</v>
      </c>
      <c r="U16" s="314"/>
      <c r="V16" s="314"/>
      <c r="W16" s="314"/>
      <c r="X16" s="314"/>
      <c r="Y16" s="314"/>
      <c r="Z16" s="314"/>
      <c r="AA16" s="314"/>
      <c r="AB16" s="314"/>
      <c r="AC16" s="314"/>
      <c r="AD16" s="351"/>
      <c r="AE16" s="351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281"/>
      <c r="BE16" s="281"/>
      <c r="BF16" s="281"/>
      <c r="BG16" s="279">
        <f>SUM(C16:BF16)</f>
        <v>0</v>
      </c>
    </row>
    <row r="17" spans="1:59" ht="15.75">
      <c r="A17" s="433"/>
      <c r="B17" s="280">
        <v>43986</v>
      </c>
      <c r="C17" s="314"/>
      <c r="D17" s="316"/>
      <c r="E17" s="316"/>
      <c r="F17" s="281"/>
      <c r="G17" s="281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>
        <v>-29798.1</v>
      </c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>
        <v>29798.1</v>
      </c>
      <c r="AZ17" s="314"/>
      <c r="BA17" s="314"/>
      <c r="BB17" s="314"/>
      <c r="BC17" s="314"/>
      <c r="BD17" s="314"/>
      <c r="BE17" s="281"/>
      <c r="BF17" s="281"/>
      <c r="BG17" s="279">
        <f t="shared" si="0"/>
        <v>0</v>
      </c>
    </row>
    <row r="18" spans="1:59" ht="18.75" customHeight="1">
      <c r="A18" s="433"/>
      <c r="B18" s="280">
        <v>43987</v>
      </c>
      <c r="C18" s="314">
        <v>27051.3</v>
      </c>
      <c r="D18" s="316">
        <v>19128.68</v>
      </c>
      <c r="E18" s="316"/>
      <c r="F18" s="281"/>
      <c r="G18" s="281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>
        <v>29798.1</v>
      </c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281"/>
      <c r="BF18" s="281"/>
      <c r="BG18" s="279">
        <f t="shared" si="0"/>
        <v>75978.07999999999</v>
      </c>
    </row>
    <row r="19" spans="1:59" ht="15.75">
      <c r="A19" s="433"/>
      <c r="B19" s="280">
        <v>43990</v>
      </c>
      <c r="C19" s="314">
        <v>-652.8</v>
      </c>
      <c r="D19" s="314"/>
      <c r="E19" s="314"/>
      <c r="F19" s="281"/>
      <c r="G19" s="281"/>
      <c r="H19" s="314"/>
      <c r="I19" s="314"/>
      <c r="J19" s="314"/>
      <c r="K19" s="314">
        <v>652.8</v>
      </c>
      <c r="L19" s="314"/>
      <c r="M19" s="314"/>
      <c r="N19" s="314"/>
      <c r="O19" s="314"/>
      <c r="P19" s="34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>
        <v>329833.83</v>
      </c>
      <c r="AN19" s="314">
        <f>29420.98-6824.22</f>
        <v>22596.76</v>
      </c>
      <c r="AO19" s="314"/>
      <c r="AP19" s="314"/>
      <c r="AQ19" s="314"/>
      <c r="AR19" s="314"/>
      <c r="AS19" s="314"/>
      <c r="AT19" s="314">
        <v>6824.22</v>
      </c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281"/>
      <c r="BF19" s="281"/>
      <c r="BG19" s="279">
        <f t="shared" si="0"/>
        <v>359254.81</v>
      </c>
    </row>
    <row r="20" spans="1:59" s="382" customFormat="1" ht="15.75">
      <c r="A20" s="433"/>
      <c r="B20" s="383">
        <v>43991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>
        <v>435886.73</v>
      </c>
      <c r="AT20" s="380"/>
      <c r="AU20" s="380">
        <v>204481.34</v>
      </c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1">
        <f t="shared" si="0"/>
        <v>640368.07</v>
      </c>
    </row>
    <row r="21" spans="1:59" s="382" customFormat="1" ht="15.75">
      <c r="A21" s="433"/>
      <c r="B21" s="383">
        <v>43992</v>
      </c>
      <c r="C21" s="380">
        <v>-6549.41</v>
      </c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>
        <v>510.41</v>
      </c>
      <c r="P21" s="380"/>
      <c r="Q21" s="380">
        <f>3800+2239</f>
        <v>6039</v>
      </c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1">
        <f t="shared" si="0"/>
        <v>0</v>
      </c>
    </row>
    <row r="22" spans="1:59" ht="19.5" customHeight="1">
      <c r="A22" s="433"/>
      <c r="B22" s="280">
        <v>43997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>
        <v>11800</v>
      </c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281"/>
      <c r="BF22" s="281"/>
      <c r="BG22" s="279">
        <f t="shared" si="0"/>
        <v>11800</v>
      </c>
    </row>
    <row r="23" spans="1:59" s="382" customFormat="1" ht="15.75">
      <c r="A23" s="433"/>
      <c r="B23" s="383">
        <v>44000</v>
      </c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>
        <v>-35472.33</v>
      </c>
      <c r="AV23" s="380">
        <v>4429.13</v>
      </c>
      <c r="AW23" s="380"/>
      <c r="AX23" s="380"/>
      <c r="AY23" s="380">
        <f>3793.2+27250</f>
        <v>31043.2</v>
      </c>
      <c r="AZ23" s="380"/>
      <c r="BA23" s="380"/>
      <c r="BB23" s="380"/>
      <c r="BC23" s="380"/>
      <c r="BD23" s="380"/>
      <c r="BE23" s="380"/>
      <c r="BF23" s="380"/>
      <c r="BG23" s="381">
        <f t="shared" si="0"/>
        <v>0</v>
      </c>
    </row>
    <row r="24" spans="1:59" ht="23.25" customHeight="1">
      <c r="A24" s="433"/>
      <c r="B24" s="280">
        <v>44004</v>
      </c>
      <c r="C24" s="281">
        <v>25682.5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314">
        <v>36642.32</v>
      </c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281"/>
      <c r="BF24" s="281"/>
      <c r="BG24" s="279">
        <f t="shared" si="0"/>
        <v>62324.82</v>
      </c>
    </row>
    <row r="25" spans="1:59" ht="15.75">
      <c r="A25" s="433"/>
      <c r="B25" s="280">
        <v>44005</v>
      </c>
      <c r="C25" s="281">
        <f>23299.92-7512</f>
        <v>15787.919999999998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>
        <f>40+252+7220</f>
        <v>7512</v>
      </c>
      <c r="AH25" s="281"/>
      <c r="AI25" s="281"/>
      <c r="AJ25" s="281"/>
      <c r="AK25" s="281"/>
      <c r="AL25" s="281"/>
      <c r="AM25" s="314">
        <v>169009.01</v>
      </c>
      <c r="AN25" s="314"/>
      <c r="AO25" s="314"/>
      <c r="AP25" s="314"/>
      <c r="AQ25" s="314"/>
      <c r="AR25" s="314"/>
      <c r="AS25" s="314"/>
      <c r="AT25" s="314"/>
      <c r="AU25" s="314">
        <v>-169009.01</v>
      </c>
      <c r="AV25" s="314"/>
      <c r="AW25" s="314"/>
      <c r="AX25" s="314"/>
      <c r="AY25" s="314"/>
      <c r="AZ25" s="314"/>
      <c r="BA25" s="314"/>
      <c r="BB25" s="314"/>
      <c r="BC25" s="314"/>
      <c r="BD25" s="314"/>
      <c r="BE25" s="281"/>
      <c r="BF25" s="281"/>
      <c r="BG25" s="279">
        <f t="shared" si="0"/>
        <v>23299.919999999984</v>
      </c>
    </row>
    <row r="26" spans="1:61" ht="15.75">
      <c r="A26" s="433"/>
      <c r="B26" s="280">
        <v>44008</v>
      </c>
      <c r="C26" s="281">
        <v>-2345.3</v>
      </c>
      <c r="D26" s="281"/>
      <c r="E26" s="281"/>
      <c r="F26" s="281"/>
      <c r="G26" s="281"/>
      <c r="H26" s="281">
        <v>2345.3</v>
      </c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79">
        <f t="shared" si="0"/>
        <v>0</v>
      </c>
      <c r="BI26" s="361"/>
    </row>
    <row r="27" spans="1:108" ht="15.75">
      <c r="A27" s="433"/>
      <c r="B27" s="280">
        <v>44011</v>
      </c>
      <c r="C27" s="281">
        <v>2345.3</v>
      </c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>
        <v>27250</v>
      </c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>
        <v>133951.64</v>
      </c>
      <c r="BA27" s="281"/>
      <c r="BB27" s="281"/>
      <c r="BC27" s="281"/>
      <c r="BD27" s="281"/>
      <c r="BE27" s="281"/>
      <c r="BF27" s="281"/>
      <c r="BG27" s="279">
        <f t="shared" si="0"/>
        <v>163546.94</v>
      </c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  <c r="CB27" s="361"/>
      <c r="CC27" s="361"/>
      <c r="CD27" s="361"/>
      <c r="CE27" s="361"/>
      <c r="CF27" s="361"/>
      <c r="CG27" s="361"/>
      <c r="CH27" s="361"/>
      <c r="CI27" s="361"/>
      <c r="CJ27" s="361"/>
      <c r="CK27" s="361"/>
      <c r="CL27" s="361"/>
      <c r="CM27" s="361"/>
      <c r="CN27" s="361"/>
      <c r="CO27" s="361"/>
      <c r="CP27" s="361"/>
      <c r="CQ27" s="361"/>
      <c r="CR27" s="361"/>
      <c r="CS27" s="361"/>
      <c r="CT27" s="361"/>
      <c r="CU27" s="361"/>
      <c r="CV27" s="361"/>
      <c r="CW27" s="361"/>
      <c r="CX27" s="361"/>
      <c r="CY27" s="361"/>
      <c r="CZ27" s="361"/>
      <c r="DA27" s="361"/>
      <c r="DB27" s="361"/>
      <c r="DC27" s="361"/>
      <c r="DD27" s="361"/>
    </row>
    <row r="28" spans="1:108" ht="15.75">
      <c r="A28" s="433"/>
      <c r="B28" s="280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79">
        <f t="shared" si="0"/>
        <v>0</v>
      </c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  <c r="CB28" s="361"/>
      <c r="CC28" s="361"/>
      <c r="CD28" s="361"/>
      <c r="CE28" s="361"/>
      <c r="CF28" s="361"/>
      <c r="CG28" s="361"/>
      <c r="CH28" s="361"/>
      <c r="CI28" s="361"/>
      <c r="CJ28" s="361"/>
      <c r="CK28" s="361"/>
      <c r="CL28" s="361"/>
      <c r="CM28" s="361"/>
      <c r="CN28" s="361"/>
      <c r="CO28" s="361"/>
      <c r="CP28" s="361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61"/>
      <c r="DB28" s="361"/>
      <c r="DC28" s="361"/>
      <c r="DD28" s="361"/>
    </row>
    <row r="29" spans="1:108" ht="15.75">
      <c r="A29" s="433"/>
      <c r="B29" s="280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79">
        <f t="shared" si="0"/>
        <v>0</v>
      </c>
      <c r="BH29" s="360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  <c r="CS29" s="362"/>
      <c r="CT29" s="362"/>
      <c r="CU29" s="362"/>
      <c r="CV29" s="362"/>
      <c r="CW29" s="362"/>
      <c r="CX29" s="362"/>
      <c r="CY29" s="362"/>
      <c r="CZ29" s="362"/>
      <c r="DA29" s="362"/>
      <c r="DB29" s="362"/>
      <c r="DC29" s="363"/>
      <c r="DD29" s="361"/>
    </row>
    <row r="30" spans="1:108" ht="15.75">
      <c r="A30" s="433"/>
      <c r="B30" s="280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79">
        <f t="shared" si="0"/>
        <v>0</v>
      </c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  <c r="CB30" s="361"/>
      <c r="CC30" s="361"/>
      <c r="CD30" s="361"/>
      <c r="CE30" s="361"/>
      <c r="CF30" s="361"/>
      <c r="CG30" s="361"/>
      <c r="CH30" s="361"/>
      <c r="CI30" s="361"/>
      <c r="CJ30" s="361"/>
      <c r="CK30" s="361"/>
      <c r="CL30" s="361"/>
      <c r="CM30" s="361"/>
      <c r="CN30" s="361"/>
      <c r="CO30" s="361"/>
      <c r="CP30" s="361"/>
      <c r="CQ30" s="361"/>
      <c r="CR30" s="361"/>
      <c r="CS30" s="361"/>
      <c r="CT30" s="361"/>
      <c r="CU30" s="361"/>
      <c r="CV30" s="361"/>
      <c r="CW30" s="361"/>
      <c r="CX30" s="361"/>
      <c r="CY30" s="361"/>
      <c r="CZ30" s="361"/>
      <c r="DA30" s="361"/>
      <c r="DB30" s="361"/>
      <c r="DC30" s="361"/>
      <c r="DD30" s="361"/>
    </row>
    <row r="31" spans="1:108" ht="15.75">
      <c r="A31" s="433"/>
      <c r="B31" s="280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79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361"/>
      <c r="CZ31" s="361"/>
      <c r="DA31" s="361"/>
      <c r="DB31" s="361"/>
      <c r="DC31" s="361"/>
      <c r="DD31" s="361"/>
    </row>
    <row r="32" spans="1:108" ht="15.75">
      <c r="A32" s="433"/>
      <c r="B32" s="280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79">
        <f aca="true" t="shared" si="2" ref="BG32:BG55">SUM(C32:BF32)</f>
        <v>0</v>
      </c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361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61"/>
      <c r="CP32" s="361"/>
      <c r="CQ32" s="361"/>
      <c r="CR32" s="361"/>
      <c r="CS32" s="361"/>
      <c r="CT32" s="361"/>
      <c r="CU32" s="361"/>
      <c r="CV32" s="361"/>
      <c r="CW32" s="361"/>
      <c r="CX32" s="361"/>
      <c r="CY32" s="361"/>
      <c r="CZ32" s="361"/>
      <c r="DA32" s="361"/>
      <c r="DB32" s="361"/>
      <c r="DC32" s="361"/>
      <c r="DD32" s="361"/>
    </row>
    <row r="33" spans="1:59" s="312" customFormat="1" ht="47.25">
      <c r="A33" s="433"/>
      <c r="B33" s="311" t="s">
        <v>330</v>
      </c>
      <c r="C33" s="337">
        <f aca="true" t="shared" si="3" ref="C33:BF33">SUM(C15:C32)</f>
        <v>57113.39</v>
      </c>
      <c r="D33" s="337">
        <f t="shared" si="3"/>
        <v>19128.68</v>
      </c>
      <c r="E33" s="337">
        <f t="shared" si="3"/>
        <v>0</v>
      </c>
      <c r="F33" s="337">
        <f t="shared" si="3"/>
        <v>0</v>
      </c>
      <c r="G33" s="337">
        <f t="shared" si="3"/>
        <v>0</v>
      </c>
      <c r="H33" s="337">
        <f t="shared" si="3"/>
        <v>5021.54</v>
      </c>
      <c r="I33" s="337">
        <f t="shared" si="3"/>
        <v>0</v>
      </c>
      <c r="J33" s="337">
        <f t="shared" si="3"/>
        <v>0</v>
      </c>
      <c r="K33" s="337">
        <f t="shared" si="3"/>
        <v>652.8</v>
      </c>
      <c r="L33" s="337">
        <f t="shared" si="3"/>
        <v>0</v>
      </c>
      <c r="M33" s="337">
        <f t="shared" si="3"/>
        <v>0</v>
      </c>
      <c r="N33" s="337">
        <f t="shared" si="3"/>
        <v>0</v>
      </c>
      <c r="O33" s="337">
        <f t="shared" si="3"/>
        <v>510.41</v>
      </c>
      <c r="P33" s="337">
        <f>SUM(P15:P32)</f>
        <v>0</v>
      </c>
      <c r="Q33" s="337">
        <f t="shared" si="3"/>
        <v>6039</v>
      </c>
      <c r="R33" s="337">
        <f t="shared" si="3"/>
        <v>11800</v>
      </c>
      <c r="S33" s="337">
        <f t="shared" si="3"/>
        <v>0</v>
      </c>
      <c r="T33" s="337">
        <f t="shared" si="3"/>
        <v>1529.88</v>
      </c>
      <c r="U33" s="337">
        <f t="shared" si="3"/>
        <v>0</v>
      </c>
      <c r="V33" s="337">
        <f t="shared" si="3"/>
        <v>0</v>
      </c>
      <c r="W33" s="337">
        <f t="shared" si="3"/>
        <v>0</v>
      </c>
      <c r="X33" s="337">
        <f t="shared" si="3"/>
        <v>0</v>
      </c>
      <c r="Y33" s="337">
        <f t="shared" si="3"/>
        <v>0</v>
      </c>
      <c r="Z33" s="337">
        <f t="shared" si="3"/>
        <v>0</v>
      </c>
      <c r="AA33" s="337">
        <f t="shared" si="3"/>
        <v>0</v>
      </c>
      <c r="AB33" s="337">
        <f t="shared" si="3"/>
        <v>0</v>
      </c>
      <c r="AC33" s="337">
        <f t="shared" si="3"/>
        <v>0</v>
      </c>
      <c r="AD33" s="337">
        <f t="shared" si="3"/>
        <v>0</v>
      </c>
      <c r="AE33" s="337">
        <f t="shared" si="3"/>
        <v>0</v>
      </c>
      <c r="AF33" s="337">
        <f t="shared" si="3"/>
        <v>0</v>
      </c>
      <c r="AG33" s="337">
        <f t="shared" si="3"/>
        <v>7512</v>
      </c>
      <c r="AH33" s="337">
        <f t="shared" si="3"/>
        <v>4.39</v>
      </c>
      <c r="AI33" s="337">
        <f t="shared" si="3"/>
        <v>0</v>
      </c>
      <c r="AJ33" s="337">
        <f t="shared" si="3"/>
        <v>0</v>
      </c>
      <c r="AK33" s="337">
        <f t="shared" si="3"/>
        <v>0</v>
      </c>
      <c r="AL33" s="337">
        <f t="shared" si="3"/>
        <v>0</v>
      </c>
      <c r="AM33" s="337">
        <f t="shared" si="3"/>
        <v>562735.16</v>
      </c>
      <c r="AN33" s="337">
        <f t="shared" si="3"/>
        <v>22596.76</v>
      </c>
      <c r="AO33" s="337">
        <f t="shared" si="3"/>
        <v>0</v>
      </c>
      <c r="AP33" s="337">
        <f t="shared" si="3"/>
        <v>0</v>
      </c>
      <c r="AQ33" s="337">
        <f t="shared" si="3"/>
        <v>0</v>
      </c>
      <c r="AR33" s="337">
        <f t="shared" si="3"/>
        <v>0</v>
      </c>
      <c r="AS33" s="337">
        <f t="shared" si="3"/>
        <v>435886.73</v>
      </c>
      <c r="AT33" s="337">
        <f t="shared" si="3"/>
        <v>6824.22</v>
      </c>
      <c r="AU33" s="337">
        <f t="shared" si="3"/>
        <v>0</v>
      </c>
      <c r="AV33" s="337">
        <f t="shared" si="3"/>
        <v>4429.13</v>
      </c>
      <c r="AW33" s="337">
        <f t="shared" si="3"/>
        <v>0</v>
      </c>
      <c r="AX33" s="337">
        <f t="shared" si="3"/>
        <v>0</v>
      </c>
      <c r="AY33" s="337">
        <f t="shared" si="3"/>
        <v>60841.3</v>
      </c>
      <c r="AZ33" s="337">
        <f t="shared" si="3"/>
        <v>133951.64</v>
      </c>
      <c r="BA33" s="337">
        <f t="shared" si="3"/>
        <v>0</v>
      </c>
      <c r="BB33" s="337">
        <f t="shared" si="3"/>
        <v>0</v>
      </c>
      <c r="BC33" s="337">
        <f t="shared" si="3"/>
        <v>0</v>
      </c>
      <c r="BD33" s="337">
        <f t="shared" si="3"/>
        <v>0</v>
      </c>
      <c r="BE33" s="337">
        <f t="shared" si="3"/>
        <v>0</v>
      </c>
      <c r="BF33" s="337">
        <f t="shared" si="3"/>
        <v>0</v>
      </c>
      <c r="BG33" s="338">
        <f t="shared" si="2"/>
        <v>1336577.0299999998</v>
      </c>
    </row>
    <row r="34" spans="1:59" s="312" customFormat="1" ht="48" customHeight="1">
      <c r="A34" s="433"/>
      <c r="B34" s="311" t="s">
        <v>331</v>
      </c>
      <c r="C34" s="339">
        <f aca="true" t="shared" si="4" ref="C34:AH34">C33+C14</f>
        <v>354345.7</v>
      </c>
      <c r="D34" s="339">
        <f t="shared" si="4"/>
        <v>83947.17</v>
      </c>
      <c r="E34" s="339">
        <f t="shared" si="4"/>
        <v>0</v>
      </c>
      <c r="F34" s="339">
        <f t="shared" si="4"/>
        <v>0</v>
      </c>
      <c r="G34" s="339">
        <f t="shared" si="4"/>
        <v>0</v>
      </c>
      <c r="H34" s="339">
        <f t="shared" si="4"/>
        <v>133439.48</v>
      </c>
      <c r="I34" s="339">
        <f t="shared" si="4"/>
        <v>642856.23</v>
      </c>
      <c r="J34" s="339">
        <f t="shared" si="4"/>
        <v>0</v>
      </c>
      <c r="K34" s="339">
        <f t="shared" si="4"/>
        <v>8616.96</v>
      </c>
      <c r="L34" s="339">
        <f t="shared" si="4"/>
        <v>7720</v>
      </c>
      <c r="M34" s="339">
        <f t="shared" si="4"/>
        <v>0</v>
      </c>
      <c r="N34" s="339">
        <f t="shared" si="4"/>
        <v>0</v>
      </c>
      <c r="O34" s="339">
        <f t="shared" si="4"/>
        <v>3105.6099999999997</v>
      </c>
      <c r="P34" s="339">
        <f t="shared" si="4"/>
        <v>17135.96</v>
      </c>
      <c r="Q34" s="339">
        <f t="shared" si="4"/>
        <v>35948</v>
      </c>
      <c r="R34" s="339">
        <f t="shared" si="4"/>
        <v>12700</v>
      </c>
      <c r="S34" s="339">
        <f t="shared" si="4"/>
        <v>0</v>
      </c>
      <c r="T34" s="339">
        <f t="shared" si="4"/>
        <v>9175.1</v>
      </c>
      <c r="U34" s="339">
        <f t="shared" si="4"/>
        <v>0</v>
      </c>
      <c r="V34" s="339">
        <f t="shared" si="4"/>
        <v>0</v>
      </c>
      <c r="W34" s="339">
        <f t="shared" si="4"/>
        <v>0</v>
      </c>
      <c r="X34" s="339">
        <f t="shared" si="4"/>
        <v>0</v>
      </c>
      <c r="Y34" s="339">
        <f t="shared" si="4"/>
        <v>0</v>
      </c>
      <c r="Z34" s="339">
        <f t="shared" si="4"/>
        <v>191167</v>
      </c>
      <c r="AA34" s="339">
        <f t="shared" si="4"/>
        <v>0</v>
      </c>
      <c r="AB34" s="339">
        <f t="shared" si="4"/>
        <v>0</v>
      </c>
      <c r="AC34" s="339">
        <f t="shared" si="4"/>
        <v>0</v>
      </c>
      <c r="AD34" s="339">
        <f t="shared" si="4"/>
        <v>0</v>
      </c>
      <c r="AE34" s="339">
        <f t="shared" si="4"/>
        <v>0</v>
      </c>
      <c r="AF34" s="339">
        <f t="shared" si="4"/>
        <v>0</v>
      </c>
      <c r="AG34" s="339">
        <f t="shared" si="4"/>
        <v>8082</v>
      </c>
      <c r="AH34" s="339">
        <f t="shared" si="4"/>
        <v>4.39</v>
      </c>
      <c r="AI34" s="339">
        <f aca="true" t="shared" si="5" ref="AI34:BF34">AI33+AI14</f>
        <v>0</v>
      </c>
      <c r="AJ34" s="339">
        <f t="shared" si="5"/>
        <v>1140</v>
      </c>
      <c r="AK34" s="339">
        <f t="shared" si="5"/>
        <v>0</v>
      </c>
      <c r="AL34" s="339">
        <f t="shared" si="5"/>
        <v>0</v>
      </c>
      <c r="AM34" s="339">
        <f t="shared" si="5"/>
        <v>3824922.45</v>
      </c>
      <c r="AN34" s="339">
        <f t="shared" si="5"/>
        <v>53072.33</v>
      </c>
      <c r="AO34" s="339">
        <f t="shared" si="5"/>
        <v>7539.12</v>
      </c>
      <c r="AP34" s="339">
        <f t="shared" si="5"/>
        <v>1500</v>
      </c>
      <c r="AQ34" s="339">
        <f t="shared" si="5"/>
        <v>144</v>
      </c>
      <c r="AR34" s="339">
        <f t="shared" si="5"/>
        <v>1725</v>
      </c>
      <c r="AS34" s="339">
        <f t="shared" si="5"/>
        <v>1080402.21</v>
      </c>
      <c r="AT34" s="339">
        <f t="shared" si="5"/>
        <v>15905.119999999999</v>
      </c>
      <c r="AU34" s="339">
        <f t="shared" si="5"/>
        <v>0</v>
      </c>
      <c r="AV34" s="339">
        <f t="shared" si="5"/>
        <v>28514.99</v>
      </c>
      <c r="AW34" s="339">
        <f t="shared" si="5"/>
        <v>2550</v>
      </c>
      <c r="AX34" s="339">
        <f t="shared" si="5"/>
        <v>0</v>
      </c>
      <c r="AY34" s="339">
        <f t="shared" si="5"/>
        <v>219120.01</v>
      </c>
      <c r="AZ34" s="339">
        <f t="shared" si="5"/>
        <v>133951.64</v>
      </c>
      <c r="BA34" s="339">
        <f t="shared" si="5"/>
        <v>0</v>
      </c>
      <c r="BB34" s="339">
        <f t="shared" si="5"/>
        <v>890</v>
      </c>
      <c r="BC34" s="339">
        <f t="shared" si="5"/>
        <v>0</v>
      </c>
      <c r="BD34" s="339">
        <f t="shared" si="5"/>
        <v>0</v>
      </c>
      <c r="BE34" s="339">
        <f t="shared" si="5"/>
        <v>0</v>
      </c>
      <c r="BF34" s="339">
        <f t="shared" si="5"/>
        <v>0</v>
      </c>
      <c r="BG34" s="349">
        <f t="shared" si="2"/>
        <v>6879620.470000001</v>
      </c>
    </row>
    <row r="35" spans="1:59" ht="47.25">
      <c r="A35" s="433"/>
      <c r="B35" s="290" t="s">
        <v>332</v>
      </c>
      <c r="C35" s="283">
        <f aca="true" t="shared" si="6" ref="C35:AJ35">C13-C34</f>
        <v>-354345.7</v>
      </c>
      <c r="D35" s="283">
        <f t="shared" si="6"/>
        <v>-83947.17</v>
      </c>
      <c r="E35" s="283">
        <f t="shared" si="6"/>
        <v>0</v>
      </c>
      <c r="F35" s="283">
        <f t="shared" si="6"/>
        <v>0</v>
      </c>
      <c r="G35" s="283">
        <f t="shared" si="6"/>
        <v>0</v>
      </c>
      <c r="H35" s="283">
        <f t="shared" si="6"/>
        <v>-133439.48</v>
      </c>
      <c r="I35" s="283">
        <f t="shared" si="6"/>
        <v>-642856.23</v>
      </c>
      <c r="J35" s="283">
        <f t="shared" si="6"/>
        <v>0</v>
      </c>
      <c r="K35" s="283">
        <f t="shared" si="6"/>
        <v>-8616.96</v>
      </c>
      <c r="L35" s="283">
        <f t="shared" si="6"/>
        <v>-7720</v>
      </c>
      <c r="M35" s="283">
        <f t="shared" si="6"/>
        <v>0</v>
      </c>
      <c r="N35" s="283">
        <f t="shared" si="6"/>
        <v>0</v>
      </c>
      <c r="O35" s="283">
        <f t="shared" si="6"/>
        <v>-3105.6099999999997</v>
      </c>
      <c r="P35" s="283">
        <f t="shared" si="6"/>
        <v>-17135.96</v>
      </c>
      <c r="Q35" s="283">
        <f t="shared" si="6"/>
        <v>-35948</v>
      </c>
      <c r="R35" s="283">
        <f t="shared" si="6"/>
        <v>-12700</v>
      </c>
      <c r="S35" s="283">
        <f t="shared" si="6"/>
        <v>0</v>
      </c>
      <c r="T35" s="283">
        <f t="shared" si="6"/>
        <v>-9175.1</v>
      </c>
      <c r="U35" s="283">
        <f t="shared" si="6"/>
        <v>0</v>
      </c>
      <c r="V35" s="283">
        <f t="shared" si="6"/>
        <v>0</v>
      </c>
      <c r="W35" s="283">
        <f t="shared" si="6"/>
        <v>0</v>
      </c>
      <c r="X35" s="283">
        <f t="shared" si="6"/>
        <v>0</v>
      </c>
      <c r="Y35" s="283">
        <f t="shared" si="6"/>
        <v>0</v>
      </c>
      <c r="Z35" s="283">
        <f t="shared" si="6"/>
        <v>-191167</v>
      </c>
      <c r="AA35" s="283">
        <f t="shared" si="6"/>
        <v>0</v>
      </c>
      <c r="AB35" s="283">
        <f t="shared" si="6"/>
        <v>0</v>
      </c>
      <c r="AC35" s="283">
        <f t="shared" si="6"/>
        <v>0</v>
      </c>
      <c r="AD35" s="283">
        <f t="shared" si="6"/>
        <v>0</v>
      </c>
      <c r="AE35" s="283">
        <f t="shared" si="6"/>
        <v>0</v>
      </c>
      <c r="AF35" s="283">
        <f t="shared" si="6"/>
        <v>0</v>
      </c>
      <c r="AG35" s="283">
        <f t="shared" si="6"/>
        <v>-8082</v>
      </c>
      <c r="AH35" s="284">
        <f t="shared" si="6"/>
        <v>-4.39</v>
      </c>
      <c r="AI35" s="284">
        <f t="shared" si="6"/>
        <v>0</v>
      </c>
      <c r="AJ35" s="284">
        <f t="shared" si="6"/>
        <v>377.8399999999999</v>
      </c>
      <c r="AK35" s="284">
        <f>AK13+AK34</f>
        <v>4742.12</v>
      </c>
      <c r="AL35" s="284">
        <f aca="true" t="shared" si="7" ref="AL35:AW35">AL13-AL34</f>
        <v>0</v>
      </c>
      <c r="AM35" s="285">
        <f t="shared" si="7"/>
        <v>-3824922.45</v>
      </c>
      <c r="AN35" s="285">
        <f t="shared" si="7"/>
        <v>-53072.33</v>
      </c>
      <c r="AO35" s="285">
        <f t="shared" si="7"/>
        <v>-7539.12</v>
      </c>
      <c r="AP35" s="285">
        <f t="shared" si="7"/>
        <v>-1500</v>
      </c>
      <c r="AQ35" s="285">
        <f t="shared" si="7"/>
        <v>-144</v>
      </c>
      <c r="AR35" s="285">
        <f t="shared" si="7"/>
        <v>-1725</v>
      </c>
      <c r="AS35" s="285">
        <f t="shared" si="7"/>
        <v>-1080402.21</v>
      </c>
      <c r="AT35" s="285">
        <f t="shared" si="7"/>
        <v>-15905.119999999999</v>
      </c>
      <c r="AU35" s="285">
        <f t="shared" si="7"/>
        <v>0</v>
      </c>
      <c r="AV35" s="285">
        <f t="shared" si="7"/>
        <v>-28514.99</v>
      </c>
      <c r="AW35" s="285">
        <f t="shared" si="7"/>
        <v>-2550</v>
      </c>
      <c r="AX35" s="285"/>
      <c r="AY35" s="285">
        <f aca="true" t="shared" si="8" ref="AY35:BF35">AY13-AY34</f>
        <v>-219120.01</v>
      </c>
      <c r="AZ35" s="285">
        <f t="shared" si="8"/>
        <v>-133951.64</v>
      </c>
      <c r="BA35" s="285">
        <f t="shared" si="8"/>
        <v>0</v>
      </c>
      <c r="BB35" s="285">
        <f t="shared" si="8"/>
        <v>-890</v>
      </c>
      <c r="BC35" s="285">
        <f t="shared" si="8"/>
        <v>0</v>
      </c>
      <c r="BD35" s="286">
        <f t="shared" si="8"/>
        <v>0</v>
      </c>
      <c r="BE35" s="286">
        <f t="shared" si="8"/>
        <v>0</v>
      </c>
      <c r="BF35" s="287">
        <f t="shared" si="8"/>
        <v>0</v>
      </c>
      <c r="BG35" s="279">
        <f t="shared" si="2"/>
        <v>-6873360.51</v>
      </c>
    </row>
    <row r="36" spans="1:59" ht="51" customHeight="1">
      <c r="A36" s="430" t="s">
        <v>375</v>
      </c>
      <c r="B36" s="291" t="s">
        <v>333</v>
      </c>
      <c r="C36" s="340">
        <v>250919.55</v>
      </c>
      <c r="D36" s="340">
        <v>64818.49</v>
      </c>
      <c r="E36" s="340"/>
      <c r="F36" s="340"/>
      <c r="G36" s="340"/>
      <c r="H36" s="340">
        <v>128417.94</v>
      </c>
      <c r="I36" s="340">
        <v>642856.23</v>
      </c>
      <c r="J36" s="340"/>
      <c r="K36" s="340">
        <v>7964.16</v>
      </c>
      <c r="L36" s="340">
        <v>7720</v>
      </c>
      <c r="M36" s="340"/>
      <c r="N36" s="340"/>
      <c r="O36" s="340">
        <v>2595.2</v>
      </c>
      <c r="P36" s="340">
        <v>17135.96</v>
      </c>
      <c r="Q36" s="340">
        <v>29909</v>
      </c>
      <c r="R36" s="340">
        <v>900</v>
      </c>
      <c r="S36" s="340"/>
      <c r="T36" s="340">
        <v>7645.22</v>
      </c>
      <c r="U36" s="340"/>
      <c r="V36" s="340"/>
      <c r="W36" s="340"/>
      <c r="X36" s="340"/>
      <c r="Y36" s="340"/>
      <c r="Z36" s="340">
        <v>191167</v>
      </c>
      <c r="AA36" s="340"/>
      <c r="AB36" s="340"/>
      <c r="AC36" s="340"/>
      <c r="AD36" s="340"/>
      <c r="AE36" s="340"/>
      <c r="AF36" s="340"/>
      <c r="AG36" s="340">
        <v>570</v>
      </c>
      <c r="AH36" s="340"/>
      <c r="AI36" s="340"/>
      <c r="AJ36" s="340">
        <v>381</v>
      </c>
      <c r="AK36" s="340"/>
      <c r="AL36" s="340"/>
      <c r="AM36" s="340">
        <v>3247656.9</v>
      </c>
      <c r="AN36" s="340">
        <v>30069.21</v>
      </c>
      <c r="AO36" s="340">
        <v>7539.12</v>
      </c>
      <c r="AP36" s="340">
        <v>1500</v>
      </c>
      <c r="AQ36" s="340">
        <v>144</v>
      </c>
      <c r="AR36" s="340">
        <v>1725</v>
      </c>
      <c r="AS36" s="340">
        <v>644515.48</v>
      </c>
      <c r="AT36" s="340">
        <v>9080.9</v>
      </c>
      <c r="AU36" s="340"/>
      <c r="AV36" s="340">
        <v>24085.86</v>
      </c>
      <c r="AW36" s="340">
        <v>2550</v>
      </c>
      <c r="AX36" s="340"/>
      <c r="AY36" s="340">
        <v>158278.71</v>
      </c>
      <c r="AZ36" s="340"/>
      <c r="BA36" s="340"/>
      <c r="BB36" s="340">
        <v>890</v>
      </c>
      <c r="BC36" s="340"/>
      <c r="BD36" s="340"/>
      <c r="BE36" s="340"/>
      <c r="BF36" s="340"/>
      <c r="BG36" s="341">
        <f t="shared" si="2"/>
        <v>5481034.93</v>
      </c>
    </row>
    <row r="37" spans="1:59" ht="18.75">
      <c r="A37" s="431"/>
      <c r="B37" s="365">
        <v>43985</v>
      </c>
      <c r="C37" s="352"/>
      <c r="D37" s="352"/>
      <c r="E37" s="352"/>
      <c r="F37" s="352"/>
      <c r="G37" s="352"/>
      <c r="H37" s="352">
        <v>2676.24</v>
      </c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>
        <v>1529.88</v>
      </c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281"/>
      <c r="BG37" s="279">
        <f t="shared" si="2"/>
        <v>4206.12</v>
      </c>
    </row>
    <row r="38" spans="1:59" ht="18.75">
      <c r="A38" s="431"/>
      <c r="B38" s="365">
        <v>43986</v>
      </c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3"/>
      <c r="AN38" s="353"/>
      <c r="AO38" s="353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>
        <v>29798.1</v>
      </c>
      <c r="AZ38" s="352"/>
      <c r="BA38" s="352"/>
      <c r="BB38" s="352"/>
      <c r="BC38" s="352"/>
      <c r="BD38" s="352"/>
      <c r="BE38" s="352"/>
      <c r="BF38" s="281"/>
      <c r="BG38" s="279">
        <f t="shared" si="2"/>
        <v>29798.1</v>
      </c>
    </row>
    <row r="39" spans="1:59" ht="18.75">
      <c r="A39" s="431"/>
      <c r="B39" s="365">
        <v>43987</v>
      </c>
      <c r="C39" s="353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>
        <f>1.13+2.57+0.02+0.1+0.57</f>
        <v>4.39</v>
      </c>
      <c r="AI39" s="352"/>
      <c r="AJ39" s="352"/>
      <c r="AK39" s="352"/>
      <c r="AL39" s="352"/>
      <c r="AM39" s="353"/>
      <c r="AN39" s="353"/>
      <c r="AO39" s="353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281"/>
      <c r="BG39" s="279">
        <f t="shared" si="2"/>
        <v>4.39</v>
      </c>
    </row>
    <row r="40" spans="1:59" ht="18.75">
      <c r="A40" s="431"/>
      <c r="B40" s="365">
        <v>43990</v>
      </c>
      <c r="C40" s="352"/>
      <c r="D40" s="352"/>
      <c r="E40" s="352"/>
      <c r="F40" s="352"/>
      <c r="G40" s="352"/>
      <c r="H40" s="352"/>
      <c r="I40" s="352"/>
      <c r="J40" s="352"/>
      <c r="K40" s="352">
        <v>652.8</v>
      </c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3"/>
      <c r="AN40" s="353"/>
      <c r="AO40" s="353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281"/>
      <c r="BG40" s="279">
        <f t="shared" si="2"/>
        <v>652.8</v>
      </c>
    </row>
    <row r="41" spans="1:59" s="382" customFormat="1" ht="18.75">
      <c r="A41" s="431"/>
      <c r="B41" s="377">
        <v>43992</v>
      </c>
      <c r="C41" s="378">
        <f>20007.96+6540+503.34</f>
        <v>27051.3</v>
      </c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>
        <v>510.41</v>
      </c>
      <c r="P41" s="378"/>
      <c r="Q41" s="378">
        <f>3800+2239</f>
        <v>6039</v>
      </c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9">
        <f>192091.78+13987.39+65988+13806.19+43960.47</f>
        <v>329833.82999999996</v>
      </c>
      <c r="AN41" s="379">
        <f>19432.79+2938+225.97</f>
        <v>22596.760000000002</v>
      </c>
      <c r="AO41" s="379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80"/>
      <c r="BG41" s="381">
        <f t="shared" si="2"/>
        <v>386031.3</v>
      </c>
    </row>
    <row r="42" spans="1:59" s="382" customFormat="1" ht="17.25" customHeight="1">
      <c r="A42" s="431"/>
      <c r="B42" s="377">
        <v>43993</v>
      </c>
      <c r="C42" s="378"/>
      <c r="D42" s="378">
        <f>13934.81+3230.35+1836.84+126.68</f>
        <v>19128.68</v>
      </c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9"/>
      <c r="AN42" s="379"/>
      <c r="AO42" s="379"/>
      <c r="AP42" s="378"/>
      <c r="AQ42" s="378"/>
      <c r="AR42" s="378"/>
      <c r="AS42" s="378">
        <f>317533.38+73610.01+41856.67+2886.67</f>
        <v>435886.73</v>
      </c>
      <c r="AT42" s="378">
        <f>4971.29+1152.43+655.31+45.19</f>
        <v>6824.22</v>
      </c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80"/>
      <c r="BG42" s="381">
        <f t="shared" si="2"/>
        <v>461839.62999999995</v>
      </c>
    </row>
    <row r="43" spans="1:59" s="382" customFormat="1" ht="18.75">
      <c r="A43" s="431"/>
      <c r="B43" s="377">
        <v>44000</v>
      </c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>
        <v>11800</v>
      </c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9"/>
      <c r="AN43" s="379"/>
      <c r="AO43" s="379"/>
      <c r="AP43" s="378"/>
      <c r="AQ43" s="378"/>
      <c r="AR43" s="378"/>
      <c r="AS43" s="379"/>
      <c r="AT43" s="379"/>
      <c r="AU43" s="379"/>
      <c r="AV43" s="378">
        <v>4429.13</v>
      </c>
      <c r="AW43" s="378"/>
      <c r="AX43" s="378"/>
      <c r="AY43" s="378">
        <f>3793.2+27250</f>
        <v>31043.2</v>
      </c>
      <c r="AZ43" s="378"/>
      <c r="BA43" s="378"/>
      <c r="BB43" s="378"/>
      <c r="BC43" s="378"/>
      <c r="BD43" s="378"/>
      <c r="BE43" s="378"/>
      <c r="BF43" s="380"/>
      <c r="BG43" s="381">
        <f t="shared" si="2"/>
        <v>47272.33</v>
      </c>
    </row>
    <row r="44" spans="1:59" s="382" customFormat="1" ht="18.75">
      <c r="A44" s="431"/>
      <c r="B44" s="377">
        <v>44005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>
        <f>40+252+7220</f>
        <v>7512</v>
      </c>
      <c r="AH44" s="378"/>
      <c r="AI44" s="378"/>
      <c r="AJ44" s="378"/>
      <c r="AK44" s="378"/>
      <c r="AL44" s="378"/>
      <c r="AM44" s="379"/>
      <c r="AN44" s="379"/>
      <c r="AO44" s="379"/>
      <c r="AP44" s="378"/>
      <c r="AQ44" s="378"/>
      <c r="AR44" s="378"/>
      <c r="AS44" s="379"/>
      <c r="AT44" s="379"/>
      <c r="AU44" s="379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80"/>
      <c r="BG44" s="381">
        <f t="shared" si="2"/>
        <v>7512</v>
      </c>
    </row>
    <row r="45" spans="1:59" ht="18.75">
      <c r="A45" s="431"/>
      <c r="B45" s="365">
        <v>44007</v>
      </c>
      <c r="C45" s="352">
        <v>25682.5</v>
      </c>
      <c r="D45" s="354"/>
      <c r="E45" s="354"/>
      <c r="F45" s="354"/>
      <c r="G45" s="354"/>
      <c r="H45" s="354"/>
      <c r="I45" s="354"/>
      <c r="J45" s="354"/>
      <c r="K45" s="352"/>
      <c r="L45" s="352"/>
      <c r="M45" s="352"/>
      <c r="N45" s="352"/>
      <c r="O45" s="352"/>
      <c r="P45" s="352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>
        <v>36642.32</v>
      </c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2"/>
      <c r="BC45" s="352"/>
      <c r="BD45" s="352"/>
      <c r="BE45" s="352"/>
      <c r="BF45" s="281"/>
      <c r="BG45" s="279">
        <f t="shared" si="2"/>
        <v>62324.82</v>
      </c>
    </row>
    <row r="46" spans="1:59" ht="18.75">
      <c r="A46" s="431"/>
      <c r="B46" s="365">
        <v>44008</v>
      </c>
      <c r="C46" s="353">
        <f>10085.72+1506+10186.2+1522</f>
        <v>23299.92</v>
      </c>
      <c r="D46" s="352"/>
      <c r="E46" s="352"/>
      <c r="F46" s="352"/>
      <c r="G46" s="352"/>
      <c r="H46" s="352">
        <v>2345.3</v>
      </c>
      <c r="I46" s="352"/>
      <c r="J46" s="352"/>
      <c r="K46" s="352"/>
      <c r="L46" s="352"/>
      <c r="M46" s="352"/>
      <c r="N46" s="352"/>
      <c r="O46" s="352"/>
      <c r="P46" s="352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2"/>
      <c r="BC46" s="352"/>
      <c r="BD46" s="352"/>
      <c r="BE46" s="352"/>
      <c r="BF46" s="281"/>
      <c r="BG46" s="279">
        <f t="shared" si="2"/>
        <v>25645.219999999998</v>
      </c>
    </row>
    <row r="47" spans="1:59" ht="18.75">
      <c r="A47" s="431"/>
      <c r="B47" s="365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281"/>
      <c r="BG47" s="279">
        <f t="shared" si="2"/>
        <v>0</v>
      </c>
    </row>
    <row r="48" spans="1:59" ht="26.25" customHeight="1">
      <c r="A48" s="431"/>
      <c r="B48" s="365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281"/>
      <c r="BG48" s="279">
        <f t="shared" si="2"/>
        <v>0</v>
      </c>
    </row>
    <row r="49" spans="1:59" ht="18.75">
      <c r="A49" s="431"/>
      <c r="B49" s="365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281"/>
      <c r="BG49" s="279">
        <f t="shared" si="2"/>
        <v>0</v>
      </c>
    </row>
    <row r="50" spans="1:59" ht="19.5" thickBot="1">
      <c r="A50" s="431"/>
      <c r="B50" s="366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281"/>
      <c r="BG50" s="279">
        <f t="shared" si="2"/>
        <v>0</v>
      </c>
    </row>
    <row r="51" spans="1:59" ht="19.5" thickBot="1">
      <c r="A51" s="434"/>
      <c r="B51" s="367"/>
      <c r="C51" s="368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4"/>
      <c r="BA51" s="354"/>
      <c r="BB51" s="352"/>
      <c r="BC51" s="352"/>
      <c r="BD51" s="352"/>
      <c r="BE51" s="352"/>
      <c r="BF51" s="281"/>
      <c r="BG51" s="279">
        <f t="shared" si="2"/>
        <v>0</v>
      </c>
    </row>
    <row r="52" spans="1:59" ht="15.75">
      <c r="A52" s="431"/>
      <c r="B52" s="364"/>
      <c r="C52" s="380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314"/>
      <c r="AD52" s="281"/>
      <c r="AE52" s="281"/>
      <c r="AF52" s="281"/>
      <c r="AG52" s="314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314"/>
      <c r="BA52" s="314"/>
      <c r="BB52" s="281"/>
      <c r="BC52" s="281"/>
      <c r="BD52" s="281"/>
      <c r="BE52" s="281"/>
      <c r="BF52" s="281"/>
      <c r="BG52" s="279">
        <f t="shared" si="2"/>
        <v>0</v>
      </c>
    </row>
    <row r="53" spans="1:59" ht="48" customHeight="1">
      <c r="A53" s="431"/>
      <c r="B53" s="264" t="s">
        <v>334</v>
      </c>
      <c r="C53" s="292">
        <f aca="true" t="shared" si="9" ref="C53:BF53">SUM(C37:C52)</f>
        <v>76033.72</v>
      </c>
      <c r="D53" s="292">
        <f t="shared" si="9"/>
        <v>19128.68</v>
      </c>
      <c r="E53" s="292">
        <f t="shared" si="9"/>
        <v>0</v>
      </c>
      <c r="F53" s="292">
        <f t="shared" si="9"/>
        <v>0</v>
      </c>
      <c r="G53" s="292">
        <f t="shared" si="9"/>
        <v>0</v>
      </c>
      <c r="H53" s="292">
        <f t="shared" si="9"/>
        <v>5021.54</v>
      </c>
      <c r="I53" s="292">
        <f t="shared" si="9"/>
        <v>0</v>
      </c>
      <c r="J53" s="292">
        <f t="shared" si="9"/>
        <v>0</v>
      </c>
      <c r="K53" s="292">
        <f t="shared" si="9"/>
        <v>652.8</v>
      </c>
      <c r="L53" s="292">
        <f t="shared" si="9"/>
        <v>0</v>
      </c>
      <c r="M53" s="292">
        <f t="shared" si="9"/>
        <v>0</v>
      </c>
      <c r="N53" s="292">
        <f t="shared" si="9"/>
        <v>0</v>
      </c>
      <c r="O53" s="292">
        <f t="shared" si="9"/>
        <v>510.41</v>
      </c>
      <c r="P53" s="292">
        <f>SUM(P37:P52)</f>
        <v>0</v>
      </c>
      <c r="Q53" s="292">
        <f t="shared" si="9"/>
        <v>6039</v>
      </c>
      <c r="R53" s="292">
        <f t="shared" si="9"/>
        <v>11800</v>
      </c>
      <c r="S53" s="292">
        <f t="shared" si="9"/>
        <v>0</v>
      </c>
      <c r="T53" s="292">
        <f>SUM(T37:T52)</f>
        <v>1529.88</v>
      </c>
      <c r="U53" s="292">
        <f t="shared" si="9"/>
        <v>0</v>
      </c>
      <c r="V53" s="292">
        <f t="shared" si="9"/>
        <v>0</v>
      </c>
      <c r="W53" s="292">
        <f t="shared" si="9"/>
        <v>0</v>
      </c>
      <c r="X53" s="292">
        <f t="shared" si="9"/>
        <v>0</v>
      </c>
      <c r="Y53" s="292">
        <f t="shared" si="9"/>
        <v>0</v>
      </c>
      <c r="Z53" s="292">
        <f t="shared" si="9"/>
        <v>0</v>
      </c>
      <c r="AA53" s="292">
        <f t="shared" si="9"/>
        <v>0</v>
      </c>
      <c r="AB53" s="292">
        <f t="shared" si="9"/>
        <v>0</v>
      </c>
      <c r="AC53" s="292">
        <f t="shared" si="9"/>
        <v>0</v>
      </c>
      <c r="AD53" s="292">
        <f t="shared" si="9"/>
        <v>0</v>
      </c>
      <c r="AE53" s="292">
        <f t="shared" si="9"/>
        <v>0</v>
      </c>
      <c r="AF53" s="292">
        <f t="shared" si="9"/>
        <v>0</v>
      </c>
      <c r="AG53" s="292">
        <f t="shared" si="9"/>
        <v>7512</v>
      </c>
      <c r="AH53" s="293">
        <f t="shared" si="9"/>
        <v>4.39</v>
      </c>
      <c r="AI53" s="293">
        <f t="shared" si="9"/>
        <v>0</v>
      </c>
      <c r="AJ53" s="293">
        <f t="shared" si="9"/>
        <v>0</v>
      </c>
      <c r="AK53" s="293">
        <f t="shared" si="9"/>
        <v>0</v>
      </c>
      <c r="AL53" s="293">
        <f t="shared" si="9"/>
        <v>0</v>
      </c>
      <c r="AM53" s="294">
        <f>SUM(AM37:AM52)</f>
        <v>366476.14999999997</v>
      </c>
      <c r="AN53" s="294">
        <f>SUM(AN37:AN52)</f>
        <v>22596.760000000002</v>
      </c>
      <c r="AO53" s="294">
        <f>SUM(AO37:AO52)</f>
        <v>0</v>
      </c>
      <c r="AP53" s="294">
        <f t="shared" si="9"/>
        <v>0</v>
      </c>
      <c r="AQ53" s="294">
        <f t="shared" si="9"/>
        <v>0</v>
      </c>
      <c r="AR53" s="294">
        <f t="shared" si="9"/>
        <v>0</v>
      </c>
      <c r="AS53" s="294">
        <f t="shared" si="9"/>
        <v>435886.73</v>
      </c>
      <c r="AT53" s="294">
        <f t="shared" si="9"/>
        <v>6824.22</v>
      </c>
      <c r="AU53" s="294">
        <f t="shared" si="9"/>
        <v>0</v>
      </c>
      <c r="AV53" s="294">
        <f t="shared" si="9"/>
        <v>4429.13</v>
      </c>
      <c r="AW53" s="294">
        <f t="shared" si="9"/>
        <v>0</v>
      </c>
      <c r="AX53" s="294">
        <f t="shared" si="9"/>
        <v>0</v>
      </c>
      <c r="AY53" s="294">
        <f>SUM(AY37:AY52)</f>
        <v>60841.3</v>
      </c>
      <c r="AZ53" s="294">
        <f t="shared" si="9"/>
        <v>0</v>
      </c>
      <c r="BA53" s="294">
        <f t="shared" si="9"/>
        <v>0</v>
      </c>
      <c r="BB53" s="294">
        <f t="shared" si="9"/>
        <v>0</v>
      </c>
      <c r="BC53" s="294">
        <f t="shared" si="9"/>
        <v>0</v>
      </c>
      <c r="BD53" s="295">
        <f t="shared" si="9"/>
        <v>0</v>
      </c>
      <c r="BE53" s="295">
        <f t="shared" si="9"/>
        <v>0</v>
      </c>
      <c r="BF53" s="296">
        <f t="shared" si="9"/>
        <v>0</v>
      </c>
      <c r="BG53" s="279">
        <f t="shared" si="2"/>
        <v>1025286.71</v>
      </c>
    </row>
    <row r="54" spans="1:59" s="332" customFormat="1" ht="60.75" customHeight="1">
      <c r="A54" s="431"/>
      <c r="B54" s="331" t="s">
        <v>335</v>
      </c>
      <c r="C54" s="345">
        <f aca="true" t="shared" si="10" ref="C54:BF54">C53+C36</f>
        <v>326953.27</v>
      </c>
      <c r="D54" s="355">
        <f t="shared" si="10"/>
        <v>83947.17</v>
      </c>
      <c r="E54" s="355">
        <f t="shared" si="10"/>
        <v>0</v>
      </c>
      <c r="F54" s="355">
        <f t="shared" si="10"/>
        <v>0</v>
      </c>
      <c r="G54" s="355">
        <f t="shared" si="10"/>
        <v>0</v>
      </c>
      <c r="H54" s="355">
        <f t="shared" si="10"/>
        <v>133439.48</v>
      </c>
      <c r="I54" s="355">
        <f t="shared" si="10"/>
        <v>642856.23</v>
      </c>
      <c r="J54" s="355">
        <f t="shared" si="10"/>
        <v>0</v>
      </c>
      <c r="K54" s="355">
        <f t="shared" si="10"/>
        <v>8616.96</v>
      </c>
      <c r="L54" s="355">
        <f t="shared" si="10"/>
        <v>7720</v>
      </c>
      <c r="M54" s="355">
        <f t="shared" si="10"/>
        <v>0</v>
      </c>
      <c r="N54" s="355">
        <f t="shared" si="10"/>
        <v>0</v>
      </c>
      <c r="O54" s="355">
        <f t="shared" si="10"/>
        <v>3105.6099999999997</v>
      </c>
      <c r="P54" s="355">
        <f t="shared" si="10"/>
        <v>17135.96</v>
      </c>
      <c r="Q54" s="355">
        <f t="shared" si="10"/>
        <v>35948</v>
      </c>
      <c r="R54" s="355">
        <f t="shared" si="10"/>
        <v>12700</v>
      </c>
      <c r="S54" s="355">
        <f t="shared" si="10"/>
        <v>0</v>
      </c>
      <c r="T54" s="355">
        <f t="shared" si="10"/>
        <v>9175.1</v>
      </c>
      <c r="U54" s="355">
        <f t="shared" si="10"/>
        <v>0</v>
      </c>
      <c r="V54" s="355">
        <f t="shared" si="10"/>
        <v>0</v>
      </c>
      <c r="W54" s="355">
        <f t="shared" si="10"/>
        <v>0</v>
      </c>
      <c r="X54" s="355">
        <f t="shared" si="10"/>
        <v>0</v>
      </c>
      <c r="Y54" s="355">
        <f t="shared" si="10"/>
        <v>0</v>
      </c>
      <c r="Z54" s="355">
        <f t="shared" si="10"/>
        <v>191167</v>
      </c>
      <c r="AA54" s="355">
        <f t="shared" si="10"/>
        <v>0</v>
      </c>
      <c r="AB54" s="355">
        <f t="shared" si="10"/>
        <v>0</v>
      </c>
      <c r="AC54" s="355">
        <f t="shared" si="10"/>
        <v>0</v>
      </c>
      <c r="AD54" s="355">
        <f t="shared" si="10"/>
        <v>0</v>
      </c>
      <c r="AE54" s="355">
        <f t="shared" si="10"/>
        <v>0</v>
      </c>
      <c r="AF54" s="355">
        <f t="shared" si="10"/>
        <v>0</v>
      </c>
      <c r="AG54" s="355">
        <f t="shared" si="10"/>
        <v>8082</v>
      </c>
      <c r="AH54" s="355">
        <f t="shared" si="10"/>
        <v>4.39</v>
      </c>
      <c r="AI54" s="355">
        <f t="shared" si="10"/>
        <v>0</v>
      </c>
      <c r="AJ54" s="355">
        <f t="shared" si="10"/>
        <v>381</v>
      </c>
      <c r="AK54" s="355">
        <f t="shared" si="10"/>
        <v>0</v>
      </c>
      <c r="AL54" s="355">
        <f t="shared" si="10"/>
        <v>0</v>
      </c>
      <c r="AM54" s="355">
        <f t="shared" si="10"/>
        <v>3614133.05</v>
      </c>
      <c r="AN54" s="355">
        <f t="shared" si="10"/>
        <v>52665.97</v>
      </c>
      <c r="AO54" s="355">
        <f t="shared" si="10"/>
        <v>7539.12</v>
      </c>
      <c r="AP54" s="355">
        <f t="shared" si="10"/>
        <v>1500</v>
      </c>
      <c r="AQ54" s="355">
        <f t="shared" si="10"/>
        <v>144</v>
      </c>
      <c r="AR54" s="355">
        <f t="shared" si="10"/>
        <v>1725</v>
      </c>
      <c r="AS54" s="355">
        <f t="shared" si="10"/>
        <v>1080402.21</v>
      </c>
      <c r="AT54" s="355">
        <f t="shared" si="10"/>
        <v>15905.119999999999</v>
      </c>
      <c r="AU54" s="355">
        <f t="shared" si="10"/>
        <v>0</v>
      </c>
      <c r="AV54" s="355">
        <f t="shared" si="10"/>
        <v>28514.99</v>
      </c>
      <c r="AW54" s="355">
        <f t="shared" si="10"/>
        <v>2550</v>
      </c>
      <c r="AX54" s="355">
        <f t="shared" si="10"/>
        <v>0</v>
      </c>
      <c r="AY54" s="355">
        <f t="shared" si="10"/>
        <v>219120.01</v>
      </c>
      <c r="AZ54" s="355">
        <f t="shared" si="10"/>
        <v>0</v>
      </c>
      <c r="BA54" s="355">
        <f t="shared" si="10"/>
        <v>0</v>
      </c>
      <c r="BB54" s="355">
        <f t="shared" si="10"/>
        <v>890</v>
      </c>
      <c r="BC54" s="355">
        <f t="shared" si="10"/>
        <v>0</v>
      </c>
      <c r="BD54" s="355">
        <f t="shared" si="10"/>
        <v>0</v>
      </c>
      <c r="BE54" s="355">
        <f t="shared" si="10"/>
        <v>0</v>
      </c>
      <c r="BF54" s="355">
        <f t="shared" si="10"/>
        <v>0</v>
      </c>
      <c r="BG54" s="356">
        <f t="shared" si="2"/>
        <v>6506321.64</v>
      </c>
    </row>
    <row r="55" spans="1:59" s="330" customFormat="1" ht="56.25">
      <c r="A55" s="432"/>
      <c r="B55" s="333" t="s">
        <v>336</v>
      </c>
      <c r="C55" s="336">
        <f aca="true" t="shared" si="11" ref="C55:BF55">C34-C54</f>
        <v>27392.429999999993</v>
      </c>
      <c r="D55" s="357">
        <f t="shared" si="11"/>
        <v>0</v>
      </c>
      <c r="E55" s="357">
        <f t="shared" si="11"/>
        <v>0</v>
      </c>
      <c r="F55" s="357">
        <f t="shared" si="11"/>
        <v>0</v>
      </c>
      <c r="G55" s="357">
        <f t="shared" si="11"/>
        <v>0</v>
      </c>
      <c r="H55" s="357">
        <f t="shared" si="11"/>
        <v>0</v>
      </c>
      <c r="I55" s="357">
        <f t="shared" si="11"/>
        <v>0</v>
      </c>
      <c r="J55" s="357">
        <f t="shared" si="11"/>
        <v>0</v>
      </c>
      <c r="K55" s="357">
        <f t="shared" si="11"/>
        <v>0</v>
      </c>
      <c r="L55" s="357">
        <f t="shared" si="11"/>
        <v>0</v>
      </c>
      <c r="M55" s="357">
        <f t="shared" si="11"/>
        <v>0</v>
      </c>
      <c r="N55" s="357">
        <f t="shared" si="11"/>
        <v>0</v>
      </c>
      <c r="O55" s="357">
        <f t="shared" si="11"/>
        <v>0</v>
      </c>
      <c r="P55" s="358">
        <f t="shared" si="11"/>
        <v>0</v>
      </c>
      <c r="Q55" s="357">
        <f t="shared" si="11"/>
        <v>0</v>
      </c>
      <c r="R55" s="357">
        <f>R34-R54</f>
        <v>0</v>
      </c>
      <c r="S55" s="357">
        <f>S34-S54</f>
        <v>0</v>
      </c>
      <c r="T55" s="357">
        <f>T34-T54</f>
        <v>0</v>
      </c>
      <c r="U55" s="357">
        <f t="shared" si="11"/>
        <v>0</v>
      </c>
      <c r="V55" s="357">
        <f t="shared" si="11"/>
        <v>0</v>
      </c>
      <c r="W55" s="357">
        <f t="shared" si="11"/>
        <v>0</v>
      </c>
      <c r="X55" s="357">
        <f t="shared" si="11"/>
        <v>0</v>
      </c>
      <c r="Y55" s="357">
        <f t="shared" si="11"/>
        <v>0</v>
      </c>
      <c r="Z55" s="357">
        <f t="shared" si="11"/>
        <v>0</v>
      </c>
      <c r="AA55" s="357">
        <f t="shared" si="11"/>
        <v>0</v>
      </c>
      <c r="AB55" s="357">
        <f t="shared" si="11"/>
        <v>0</v>
      </c>
      <c r="AC55" s="357">
        <f t="shared" si="11"/>
        <v>0</v>
      </c>
      <c r="AD55" s="357">
        <f t="shared" si="11"/>
        <v>0</v>
      </c>
      <c r="AE55" s="357">
        <f t="shared" si="11"/>
        <v>0</v>
      </c>
      <c r="AF55" s="357">
        <f t="shared" si="11"/>
        <v>0</v>
      </c>
      <c r="AG55" s="357">
        <f t="shared" si="11"/>
        <v>0</v>
      </c>
      <c r="AH55" s="357">
        <f t="shared" si="11"/>
        <v>0</v>
      </c>
      <c r="AI55" s="357">
        <f t="shared" si="11"/>
        <v>0</v>
      </c>
      <c r="AJ55" s="357">
        <f>AJ34-AJ54+AJ13</f>
        <v>2276.84</v>
      </c>
      <c r="AK55" s="357">
        <f>AK34-AK54+AK13</f>
        <v>4742.12</v>
      </c>
      <c r="AL55" s="357">
        <f t="shared" si="11"/>
        <v>0</v>
      </c>
      <c r="AM55" s="358">
        <f t="shared" si="11"/>
        <v>210789.40000000037</v>
      </c>
      <c r="AN55" s="358">
        <f t="shared" si="11"/>
        <v>406.3600000000006</v>
      </c>
      <c r="AO55" s="358">
        <f t="shared" si="11"/>
        <v>0</v>
      </c>
      <c r="AP55" s="357">
        <f t="shared" si="11"/>
        <v>0</v>
      </c>
      <c r="AQ55" s="357">
        <f t="shared" si="11"/>
        <v>0</v>
      </c>
      <c r="AR55" s="357">
        <f t="shared" si="11"/>
        <v>0</v>
      </c>
      <c r="AS55" s="357">
        <f t="shared" si="11"/>
        <v>0</v>
      </c>
      <c r="AT55" s="357">
        <f t="shared" si="11"/>
        <v>0</v>
      </c>
      <c r="AU55" s="357">
        <f t="shared" si="11"/>
        <v>0</v>
      </c>
      <c r="AV55" s="357">
        <f t="shared" si="11"/>
        <v>0</v>
      </c>
      <c r="AW55" s="357">
        <f t="shared" si="11"/>
        <v>0</v>
      </c>
      <c r="AX55" s="357">
        <f t="shared" si="11"/>
        <v>0</v>
      </c>
      <c r="AY55" s="357">
        <f t="shared" si="11"/>
        <v>0</v>
      </c>
      <c r="AZ55" s="357">
        <f t="shared" si="11"/>
        <v>133951.64</v>
      </c>
      <c r="BA55" s="357">
        <f t="shared" si="11"/>
        <v>0</v>
      </c>
      <c r="BB55" s="357">
        <f t="shared" si="11"/>
        <v>0</v>
      </c>
      <c r="BC55" s="357">
        <f t="shared" si="11"/>
        <v>0</v>
      </c>
      <c r="BD55" s="357">
        <f t="shared" si="11"/>
        <v>0</v>
      </c>
      <c r="BE55" s="357">
        <f t="shared" si="11"/>
        <v>0</v>
      </c>
      <c r="BF55" s="357">
        <f t="shared" si="11"/>
        <v>0</v>
      </c>
      <c r="BG55" s="359">
        <f t="shared" si="2"/>
        <v>379558.7900000004</v>
      </c>
    </row>
    <row r="57" ht="12.75">
      <c r="AY57" s="417"/>
    </row>
    <row r="58" ht="12.75">
      <c r="AY58" s="417"/>
    </row>
    <row r="59" spans="39:51" ht="14.25">
      <c r="AM59" s="325"/>
      <c r="AN59" s="325"/>
      <c r="AO59" s="325"/>
      <c r="AP59" s="325"/>
      <c r="AQ59" s="325"/>
      <c r="AR59" s="325"/>
      <c r="AS59" s="325"/>
      <c r="AT59" s="325"/>
      <c r="AU59" s="325"/>
      <c r="AY59" s="417"/>
    </row>
    <row r="60" spans="3:59" ht="30">
      <c r="C60" s="376">
        <f>652.8</f>
        <v>652.8</v>
      </c>
      <c r="D60" s="335"/>
      <c r="E60" s="335"/>
      <c r="F60" s="312"/>
      <c r="G60" s="312"/>
      <c r="Y60" s="328"/>
      <c r="AC60" s="330"/>
      <c r="AL60" s="312"/>
      <c r="AM60" s="375"/>
      <c r="AN60" s="312"/>
      <c r="AO60" s="312"/>
      <c r="AP60" s="312"/>
      <c r="AQ60" s="312"/>
      <c r="AR60" s="312"/>
      <c r="AU60" s="384"/>
      <c r="AV60" s="329"/>
      <c r="AY60" s="315"/>
      <c r="BG60" s="373"/>
    </row>
    <row r="61" spans="3:51" ht="25.5">
      <c r="C61" s="312"/>
      <c r="D61" s="312"/>
      <c r="E61" s="312"/>
      <c r="F61" s="312"/>
      <c r="G61" s="312"/>
      <c r="AL61" s="312"/>
      <c r="AM61" s="374"/>
      <c r="AN61" s="312"/>
      <c r="AO61" s="312"/>
      <c r="AP61" s="312"/>
      <c r="AQ61" s="312"/>
      <c r="AR61" s="312"/>
      <c r="AY61" s="329"/>
    </row>
    <row r="62" spans="38:57" ht="18">
      <c r="AL62" s="312"/>
      <c r="AM62" s="312"/>
      <c r="AN62" s="312"/>
      <c r="AO62" s="312"/>
      <c r="AP62" s="312"/>
      <c r="AQ62" s="312"/>
      <c r="AR62" s="312"/>
      <c r="BE62" s="330"/>
    </row>
    <row r="63" spans="38:44" ht="12.75">
      <c r="AL63" s="312"/>
      <c r="AM63" s="312"/>
      <c r="AN63" s="312"/>
      <c r="AO63" s="312"/>
      <c r="AP63" s="312"/>
      <c r="AQ63" s="312"/>
      <c r="AR63" s="312"/>
    </row>
    <row r="64" spans="38:44" ht="12.75">
      <c r="AL64" s="312"/>
      <c r="AM64" s="312"/>
      <c r="AN64" s="312"/>
      <c r="AO64" s="312"/>
      <c r="AP64" s="312"/>
      <c r="AQ64" s="312"/>
      <c r="AR64" s="312"/>
    </row>
    <row r="65" spans="38:44" ht="12.75">
      <c r="AL65" s="312"/>
      <c r="AM65" s="312"/>
      <c r="AN65" s="312"/>
      <c r="AO65" s="312"/>
      <c r="AP65" s="312"/>
      <c r="AQ65" s="312"/>
      <c r="AR65" s="312"/>
    </row>
    <row r="66" spans="38:57" ht="12.75">
      <c r="AL66" s="312"/>
      <c r="AM66" s="312"/>
      <c r="AN66" s="312"/>
      <c r="AO66" s="312"/>
      <c r="AP66" s="312"/>
      <c r="AQ66" s="312"/>
      <c r="AR66" s="312"/>
      <c r="BE66">
        <v>9</v>
      </c>
    </row>
    <row r="70" spans="21:23" ht="15.75">
      <c r="U70" s="323"/>
      <c r="V70" s="326"/>
      <c r="W70" s="326"/>
    </row>
    <row r="75" ht="15.75">
      <c r="AB75" s="323"/>
    </row>
    <row r="77" ht="12.75">
      <c r="AA77" s="313"/>
    </row>
  </sheetData>
  <sheetProtection/>
  <mergeCells count="12">
    <mergeCell ref="A36:A55"/>
    <mergeCell ref="BD2:BE2"/>
    <mergeCell ref="AY57:AY59"/>
    <mergeCell ref="BG2:BG6"/>
    <mergeCell ref="Z6:AB6"/>
    <mergeCell ref="AK6:AL6"/>
    <mergeCell ref="A2:A6"/>
    <mergeCell ref="C2:AG2"/>
    <mergeCell ref="AH2:AL2"/>
    <mergeCell ref="AM2:BB2"/>
    <mergeCell ref="A7:A13"/>
    <mergeCell ref="A14:A35"/>
  </mergeCells>
  <printOptions/>
  <pageMargins left="0.11811023622047245" right="0.11811023622047245" top="0.11811023622047245" bottom="0.15748031496062992" header="0.11811023622047245" footer="0.11811023622047245"/>
  <pageSetup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zoomScale="110" zoomScaleNormal="110" zoomScaleSheetLayoutView="110" zoomScalePageLayoutView="0" workbookViewId="0" topLeftCell="A49">
      <selection activeCell="A4" sqref="A4:H4"/>
    </sheetView>
  </sheetViews>
  <sheetFormatPr defaultColWidth="9.00390625" defaultRowHeight="12.75"/>
  <cols>
    <col min="1" max="1" width="53.25390625" style="65" customWidth="1"/>
    <col min="2" max="2" width="7.625" style="65" customWidth="1"/>
    <col min="3" max="3" width="7.25390625" style="65" customWidth="1"/>
    <col min="4" max="4" width="11.875" style="65" customWidth="1"/>
    <col min="5" max="5" width="13.625" style="66" customWidth="1"/>
    <col min="6" max="6" width="11.75390625" style="66" customWidth="1"/>
    <col min="7" max="7" width="10.625" style="66" customWidth="1"/>
    <col min="8" max="8" width="11.125" style="66" customWidth="1"/>
    <col min="9" max="9" width="12.375" style="66" customWidth="1"/>
    <col min="10" max="10" width="12.625" style="62" customWidth="1"/>
    <col min="11" max="16384" width="9.125" style="62" customWidth="1"/>
  </cols>
  <sheetData>
    <row r="1" ht="12.75">
      <c r="J1" s="173"/>
    </row>
    <row r="2" spans="6:10" ht="12.75">
      <c r="F2" s="411"/>
      <c r="G2" s="412"/>
      <c r="H2" s="412"/>
      <c r="I2" s="412"/>
      <c r="J2" s="412"/>
    </row>
    <row r="3" spans="1:10" ht="19.5" customHeight="1">
      <c r="A3" s="413" t="s">
        <v>88</v>
      </c>
      <c r="B3" s="414"/>
      <c r="C3" s="414"/>
      <c r="D3" s="414"/>
      <c r="E3" s="414"/>
      <c r="F3" s="414"/>
      <c r="G3" s="414"/>
      <c r="H3" s="414"/>
      <c r="I3" s="67"/>
      <c r="J3" s="1"/>
    </row>
    <row r="4" spans="1:10" ht="14.25" customHeight="1" thickBot="1">
      <c r="A4" s="415" t="s">
        <v>89</v>
      </c>
      <c r="B4" s="415"/>
      <c r="C4" s="415"/>
      <c r="D4" s="415"/>
      <c r="E4" s="415"/>
      <c r="F4" s="415"/>
      <c r="G4" s="415"/>
      <c r="H4" s="415"/>
      <c r="I4" s="101"/>
      <c r="J4" s="2" t="s">
        <v>4</v>
      </c>
    </row>
    <row r="5" spans="1:10" ht="13.5" customHeight="1">
      <c r="A5" s="3"/>
      <c r="B5" s="101"/>
      <c r="C5" s="101"/>
      <c r="D5" s="101"/>
      <c r="E5" s="101"/>
      <c r="F5" s="101"/>
      <c r="G5" s="101"/>
      <c r="H5" s="101"/>
      <c r="I5" s="68" t="s">
        <v>90</v>
      </c>
      <c r="J5" s="5" t="s">
        <v>37</v>
      </c>
    </row>
    <row r="6" spans="1:10" ht="13.5" customHeight="1">
      <c r="A6" s="385" t="s">
        <v>397</v>
      </c>
      <c r="B6" s="385"/>
      <c r="C6" s="385"/>
      <c r="D6" s="385"/>
      <c r="E6" s="385"/>
      <c r="F6" s="385"/>
      <c r="G6" s="385"/>
      <c r="H6" s="385"/>
      <c r="I6" s="68" t="s">
        <v>220</v>
      </c>
      <c r="J6" s="310" t="s">
        <v>398</v>
      </c>
    </row>
    <row r="7" spans="1:10" ht="12" customHeight="1">
      <c r="A7" s="6" t="s">
        <v>76</v>
      </c>
      <c r="B7" s="416" t="s">
        <v>346</v>
      </c>
      <c r="C7" s="416"/>
      <c r="D7" s="416"/>
      <c r="E7" s="416"/>
      <c r="F7" s="416"/>
      <c r="G7" s="416"/>
      <c r="H7" s="416"/>
      <c r="I7" s="7" t="s">
        <v>33</v>
      </c>
      <c r="J7" s="302">
        <v>49806335</v>
      </c>
    </row>
    <row r="8" spans="1:10" ht="12" customHeight="1">
      <c r="A8" s="6" t="s">
        <v>72</v>
      </c>
      <c r="B8" s="297"/>
      <c r="C8" s="297"/>
      <c r="D8" s="297"/>
      <c r="E8" s="301"/>
      <c r="F8" s="301"/>
      <c r="G8" s="301"/>
      <c r="H8" s="301"/>
      <c r="I8" s="7"/>
      <c r="J8" s="8"/>
    </row>
    <row r="9" spans="1:10" ht="11.25" customHeight="1">
      <c r="A9" s="6" t="s">
        <v>77</v>
      </c>
      <c r="B9" s="397" t="s">
        <v>337</v>
      </c>
      <c r="C9" s="397"/>
      <c r="D9" s="397"/>
      <c r="E9" s="397"/>
      <c r="F9" s="397"/>
      <c r="G9" s="397"/>
      <c r="H9" s="397"/>
      <c r="I9" s="68" t="s">
        <v>91</v>
      </c>
      <c r="J9" s="8"/>
    </row>
    <row r="10" spans="1:10" ht="11.25" customHeight="1">
      <c r="A10" s="6" t="s">
        <v>78</v>
      </c>
      <c r="B10" s="6"/>
      <c r="C10" s="6"/>
      <c r="D10" s="6"/>
      <c r="E10" s="4"/>
      <c r="F10" s="4"/>
      <c r="G10" s="4"/>
      <c r="H10" s="4"/>
      <c r="I10" s="7" t="s">
        <v>38</v>
      </c>
      <c r="J10" s="8"/>
    </row>
    <row r="11" spans="1:10" ht="9" customHeight="1">
      <c r="A11" s="6" t="s">
        <v>79</v>
      </c>
      <c r="B11" s="297"/>
      <c r="C11" s="297"/>
      <c r="D11" s="297"/>
      <c r="E11" s="301"/>
      <c r="F11" s="301"/>
      <c r="G11" s="301"/>
      <c r="H11" s="301"/>
      <c r="I11" s="7" t="s">
        <v>39</v>
      </c>
      <c r="J11" s="8"/>
    </row>
    <row r="12" spans="1:10" ht="12" customHeight="1">
      <c r="A12" s="6" t="s">
        <v>65</v>
      </c>
      <c r="B12" s="297" t="s">
        <v>338</v>
      </c>
      <c r="C12" s="297"/>
      <c r="D12" s="297"/>
      <c r="E12" s="301"/>
      <c r="F12" s="301"/>
      <c r="G12" s="301" t="s">
        <v>343</v>
      </c>
      <c r="H12" s="301"/>
      <c r="I12" s="7"/>
      <c r="J12" s="8"/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9"/>
    </row>
    <row r="14" spans="1:10" ht="15" customHeight="1" thickBot="1">
      <c r="A14" s="6" t="s">
        <v>1</v>
      </c>
      <c r="B14" s="6"/>
      <c r="C14" s="6"/>
      <c r="D14" s="6"/>
      <c r="E14" s="4"/>
      <c r="F14" s="4"/>
      <c r="G14" s="4"/>
      <c r="H14" s="4"/>
      <c r="I14" s="7" t="s">
        <v>219</v>
      </c>
      <c r="J14" s="10" t="s">
        <v>0</v>
      </c>
    </row>
    <row r="15" spans="2:10" ht="12" customHeight="1">
      <c r="B15" s="11" t="s">
        <v>52</v>
      </c>
      <c r="C15" s="12"/>
      <c r="E15" s="4"/>
      <c r="G15" s="4"/>
      <c r="H15" s="4"/>
      <c r="I15" s="4"/>
      <c r="J15" s="13"/>
    </row>
    <row r="16" spans="1:10" ht="5.25" customHeight="1">
      <c r="A16" s="69"/>
      <c r="B16" s="69"/>
      <c r="C16" s="69"/>
      <c r="D16" s="298"/>
      <c r="E16" s="70"/>
      <c r="F16" s="70"/>
      <c r="G16" s="70"/>
      <c r="H16" s="70"/>
      <c r="I16" s="70"/>
      <c r="J16" s="71"/>
    </row>
    <row r="17" spans="1:10" ht="9.75" customHeight="1">
      <c r="A17" s="14"/>
      <c r="B17" s="15" t="s">
        <v>12</v>
      </c>
      <c r="C17" s="15" t="s">
        <v>48</v>
      </c>
      <c r="D17" s="16" t="s">
        <v>40</v>
      </c>
      <c r="E17" s="17"/>
      <c r="F17" s="18" t="s">
        <v>67</v>
      </c>
      <c r="G17" s="18"/>
      <c r="H17" s="19"/>
      <c r="I17" s="72"/>
      <c r="J17" s="99" t="s">
        <v>66</v>
      </c>
    </row>
    <row r="18" spans="1:10" ht="9.75" customHeight="1">
      <c r="A18" s="15" t="s">
        <v>216</v>
      </c>
      <c r="B18" s="15" t="s">
        <v>13</v>
      </c>
      <c r="C18" s="15" t="s">
        <v>49</v>
      </c>
      <c r="D18" s="16" t="s">
        <v>41</v>
      </c>
      <c r="E18" s="20" t="s">
        <v>5</v>
      </c>
      <c r="F18" s="21" t="s">
        <v>5</v>
      </c>
      <c r="G18" s="22" t="s">
        <v>5</v>
      </c>
      <c r="H18" s="16" t="s">
        <v>68</v>
      </c>
      <c r="I18" s="16" t="s">
        <v>8</v>
      </c>
      <c r="J18" s="99" t="s">
        <v>41</v>
      </c>
    </row>
    <row r="19" spans="1:10" ht="13.5" customHeight="1">
      <c r="A19" s="14"/>
      <c r="B19" s="15" t="s">
        <v>14</v>
      </c>
      <c r="C19" s="15" t="s">
        <v>215</v>
      </c>
      <c r="D19" s="16" t="s">
        <v>42</v>
      </c>
      <c r="E19" s="23" t="s">
        <v>44</v>
      </c>
      <c r="F19" s="16" t="s">
        <v>6</v>
      </c>
      <c r="G19" s="16" t="s">
        <v>71</v>
      </c>
      <c r="H19" s="16" t="s">
        <v>69</v>
      </c>
      <c r="J19" s="99" t="s">
        <v>42</v>
      </c>
    </row>
    <row r="20" spans="1:10" ht="10.5" customHeight="1">
      <c r="A20" s="14"/>
      <c r="B20" s="15"/>
      <c r="C20" s="15"/>
      <c r="D20" s="16"/>
      <c r="E20" s="23" t="s">
        <v>7</v>
      </c>
      <c r="F20" s="16" t="s">
        <v>7</v>
      </c>
      <c r="G20" s="16" t="s">
        <v>45</v>
      </c>
      <c r="H20" s="16"/>
      <c r="J20" s="99"/>
    </row>
    <row r="21" spans="1:10" ht="9.75" customHeight="1" thickBot="1">
      <c r="A21" s="24">
        <v>1</v>
      </c>
      <c r="B21" s="25">
        <v>2</v>
      </c>
      <c r="C21" s="25">
        <v>3</v>
      </c>
      <c r="D21" s="26" t="s">
        <v>2</v>
      </c>
      <c r="E21" s="27" t="s">
        <v>3</v>
      </c>
      <c r="F21" s="26" t="s">
        <v>9</v>
      </c>
      <c r="G21" s="26" t="s">
        <v>10</v>
      </c>
      <c r="H21" s="26" t="s">
        <v>11</v>
      </c>
      <c r="I21" s="26" t="s">
        <v>32</v>
      </c>
      <c r="J21" s="28" t="s">
        <v>70</v>
      </c>
    </row>
    <row r="22" spans="1:10" ht="12" customHeight="1">
      <c r="A22" s="226" t="s">
        <v>101</v>
      </c>
      <c r="B22" s="227" t="s">
        <v>16</v>
      </c>
      <c r="C22" s="179"/>
      <c r="D22" s="219">
        <f>D23+D24+D25+D26+D30+D36</f>
        <v>6259.96</v>
      </c>
      <c r="E22" s="219">
        <f>E23+E24+E25+E26+E30+E36</f>
        <v>763.3900000000001</v>
      </c>
      <c r="F22" s="219"/>
      <c r="G22" s="219"/>
      <c r="H22" s="219"/>
      <c r="I22" s="220">
        <f>E22+G22</f>
        <v>763.3900000000001</v>
      </c>
      <c r="J22" s="228">
        <f>D22-I22</f>
        <v>5496.57</v>
      </c>
    </row>
    <row r="23" spans="1:10" ht="15" customHeight="1">
      <c r="A23" s="120" t="s">
        <v>109</v>
      </c>
      <c r="B23" s="112" t="s">
        <v>110</v>
      </c>
      <c r="C23" s="113">
        <v>120</v>
      </c>
      <c r="D23" s="211">
        <v>6259.96</v>
      </c>
      <c r="E23" s="211">
        <f>'КНИГА КРЕДИТОВ'!AJ34+'КНИГА КРЕДИТОВ'!AI34</f>
        <v>1140</v>
      </c>
      <c r="F23" s="203"/>
      <c r="G23" s="203"/>
      <c r="H23" s="203"/>
      <c r="I23" s="203">
        <f>E23+G23</f>
        <v>1140</v>
      </c>
      <c r="J23" s="204">
        <f>D23-I23</f>
        <v>5119.96</v>
      </c>
    </row>
    <row r="24" spans="1:10" ht="15" customHeight="1">
      <c r="A24" s="118" t="s">
        <v>111</v>
      </c>
      <c r="B24" s="112" t="s">
        <v>112</v>
      </c>
      <c r="C24" s="113">
        <v>130</v>
      </c>
      <c r="D24" s="211">
        <v>0</v>
      </c>
      <c r="E24" s="211">
        <f>'КНИГА КРЕДИТОВ'!AK34</f>
        <v>0</v>
      </c>
      <c r="F24" s="203"/>
      <c r="G24" s="203"/>
      <c r="H24" s="203"/>
      <c r="I24" s="203">
        <f>E24+G24</f>
        <v>0</v>
      </c>
      <c r="J24" s="204">
        <f>D24-I24</f>
        <v>0</v>
      </c>
    </row>
    <row r="25" spans="1:10" ht="15" customHeight="1">
      <c r="A25" s="119" t="s">
        <v>113</v>
      </c>
      <c r="B25" s="112" t="s">
        <v>114</v>
      </c>
      <c r="C25" s="113">
        <v>140</v>
      </c>
      <c r="D25" s="211">
        <v>0</v>
      </c>
      <c r="E25" s="211">
        <f>'КНИГА КРЕДИТОВ'!AH34</f>
        <v>4.39</v>
      </c>
      <c r="F25" s="203"/>
      <c r="G25" s="203"/>
      <c r="H25" s="203"/>
      <c r="I25" s="203"/>
      <c r="J25" s="204"/>
    </row>
    <row r="26" spans="1:10" ht="15" customHeight="1">
      <c r="A26" s="118" t="s">
        <v>115</v>
      </c>
      <c r="B26" s="112" t="s">
        <v>116</v>
      </c>
      <c r="C26" s="113">
        <v>150</v>
      </c>
      <c r="D26" s="211"/>
      <c r="E26" s="211"/>
      <c r="F26" s="203"/>
      <c r="G26" s="203"/>
      <c r="H26" s="203"/>
      <c r="I26" s="203"/>
      <c r="J26" s="204"/>
    </row>
    <row r="27" spans="1:10" ht="15" customHeight="1">
      <c r="A27" s="147" t="s">
        <v>117</v>
      </c>
      <c r="B27" s="114"/>
      <c r="C27" s="115"/>
      <c r="D27" s="222"/>
      <c r="E27" s="223"/>
      <c r="F27" s="222"/>
      <c r="G27" s="222"/>
      <c r="H27" s="222"/>
      <c r="I27" s="222"/>
      <c r="J27" s="224"/>
    </row>
    <row r="28" spans="1:10" ht="23.25" customHeight="1">
      <c r="A28" s="148" t="s">
        <v>118</v>
      </c>
      <c r="B28" s="116" t="s">
        <v>119</v>
      </c>
      <c r="C28" s="117">
        <v>152</v>
      </c>
      <c r="D28" s="211"/>
      <c r="E28" s="211"/>
      <c r="F28" s="203"/>
      <c r="G28" s="203"/>
      <c r="H28" s="203"/>
      <c r="I28" s="203"/>
      <c r="J28" s="204"/>
    </row>
    <row r="29" spans="1:10" ht="23.25" customHeight="1">
      <c r="A29" s="157" t="s">
        <v>120</v>
      </c>
      <c r="B29" s="112" t="s">
        <v>121</v>
      </c>
      <c r="C29" s="113">
        <v>153</v>
      </c>
      <c r="D29" s="211"/>
      <c r="E29" s="211"/>
      <c r="F29" s="203"/>
      <c r="G29" s="203"/>
      <c r="H29" s="203"/>
      <c r="I29" s="203"/>
      <c r="J29" s="204"/>
    </row>
    <row r="30" spans="1:10" ht="15" customHeight="1">
      <c r="A30" s="118" t="s">
        <v>122</v>
      </c>
      <c r="B30" s="112" t="s">
        <v>123</v>
      </c>
      <c r="C30" s="113" t="s">
        <v>28</v>
      </c>
      <c r="D30" s="211">
        <f>D31+D33+D34+D35</f>
        <v>0</v>
      </c>
      <c r="E30" s="211">
        <f>E31+E33+E34+E35</f>
        <v>0</v>
      </c>
      <c r="F30" s="203"/>
      <c r="G30" s="203"/>
      <c r="H30" s="203"/>
      <c r="I30" s="203">
        <f>E30+G30</f>
        <v>0</v>
      </c>
      <c r="J30" s="204">
        <f>D30-I30</f>
        <v>0</v>
      </c>
    </row>
    <row r="31" spans="1:10" ht="15" customHeight="1">
      <c r="A31" s="147" t="s">
        <v>117</v>
      </c>
      <c r="B31" s="114"/>
      <c r="C31" s="115"/>
      <c r="D31" s="222"/>
      <c r="E31" s="223"/>
      <c r="F31" s="222"/>
      <c r="G31" s="222"/>
      <c r="H31" s="222"/>
      <c r="I31" s="222"/>
      <c r="J31" s="224"/>
    </row>
    <row r="32" spans="1:10" ht="15" customHeight="1">
      <c r="A32" s="150" t="s">
        <v>124</v>
      </c>
      <c r="B32" s="116" t="s">
        <v>125</v>
      </c>
      <c r="C32" s="117">
        <v>410</v>
      </c>
      <c r="D32" s="211"/>
      <c r="E32" s="211"/>
      <c r="F32" s="203"/>
      <c r="G32" s="203"/>
      <c r="H32" s="203"/>
      <c r="I32" s="203">
        <f>E32+G32</f>
        <v>0</v>
      </c>
      <c r="J32" s="204">
        <f>D32-I32</f>
        <v>0</v>
      </c>
    </row>
    <row r="33" spans="1:10" ht="15" customHeight="1">
      <c r="A33" s="149" t="s">
        <v>126</v>
      </c>
      <c r="B33" s="112" t="s">
        <v>127</v>
      </c>
      <c r="C33" s="113">
        <v>420</v>
      </c>
      <c r="D33" s="211"/>
      <c r="E33" s="211"/>
      <c r="F33" s="203"/>
      <c r="G33" s="203"/>
      <c r="H33" s="203"/>
      <c r="I33" s="203">
        <f>E33+G33</f>
        <v>0</v>
      </c>
      <c r="J33" s="204">
        <f>D33-I33</f>
        <v>0</v>
      </c>
    </row>
    <row r="34" spans="1:10" ht="15" customHeight="1">
      <c r="A34" s="149" t="s">
        <v>128</v>
      </c>
      <c r="B34" s="112" t="s">
        <v>129</v>
      </c>
      <c r="C34" s="113">
        <v>430</v>
      </c>
      <c r="D34" s="211"/>
      <c r="E34" s="211"/>
      <c r="F34" s="203"/>
      <c r="G34" s="203"/>
      <c r="H34" s="203"/>
      <c r="I34" s="203">
        <f>E34+G34</f>
        <v>0</v>
      </c>
      <c r="J34" s="204">
        <f>D34-I34</f>
        <v>0</v>
      </c>
    </row>
    <row r="35" spans="1:10" ht="15" customHeight="1">
      <c r="A35" s="149" t="s">
        <v>130</v>
      </c>
      <c r="B35" s="112" t="s">
        <v>131</v>
      </c>
      <c r="C35" s="113">
        <v>440</v>
      </c>
      <c r="D35" s="211"/>
      <c r="E35" s="211"/>
      <c r="F35" s="203"/>
      <c r="G35" s="203"/>
      <c r="H35" s="203"/>
      <c r="I35" s="203">
        <f>E35+G35</f>
        <v>0</v>
      </c>
      <c r="J35" s="204">
        <f>D35-I35</f>
        <v>0</v>
      </c>
    </row>
    <row r="36" spans="1:10" ht="15" customHeight="1">
      <c r="A36" s="229" t="s">
        <v>132</v>
      </c>
      <c r="B36" s="230">
        <v>100</v>
      </c>
      <c r="C36" s="231">
        <v>180</v>
      </c>
      <c r="D36" s="219"/>
      <c r="E36" s="219">
        <f>-'КНИГА КРЕДИТОВ'!AJ54</f>
        <v>-381</v>
      </c>
      <c r="F36" s="220"/>
      <c r="G36" s="220"/>
      <c r="H36" s="220"/>
      <c r="I36" s="220">
        <f>E36+G36</f>
        <v>-381</v>
      </c>
      <c r="J36" s="228">
        <f>D36-I36</f>
        <v>381</v>
      </c>
    </row>
    <row r="37" spans="1:10" ht="15" customHeight="1">
      <c r="A37" s="398" t="s">
        <v>218</v>
      </c>
      <c r="B37" s="399"/>
      <c r="C37" s="399"/>
      <c r="D37" s="399"/>
      <c r="E37" s="399"/>
      <c r="F37" s="399"/>
      <c r="G37" s="158"/>
      <c r="H37" s="158"/>
      <c r="I37" s="158"/>
      <c r="J37" s="158"/>
    </row>
    <row r="38" spans="1:10" ht="15" customHeight="1">
      <c r="A38" s="398" t="s">
        <v>217</v>
      </c>
      <c r="B38" s="399"/>
      <c r="C38" s="399"/>
      <c r="D38" s="399"/>
      <c r="E38" s="399"/>
      <c r="F38" s="399"/>
      <c r="G38" s="158"/>
      <c r="H38" s="158"/>
      <c r="I38" s="158"/>
      <c r="J38" s="158"/>
    </row>
    <row r="39" spans="1:10" ht="15" customHeight="1">
      <c r="A39" s="160"/>
      <c r="B39" s="161"/>
      <c r="C39" s="161"/>
      <c r="D39" s="161"/>
      <c r="E39" s="161"/>
      <c r="F39" s="161"/>
      <c r="G39" s="158"/>
      <c r="H39" s="158"/>
      <c r="I39" s="158"/>
      <c r="J39" s="158"/>
    </row>
    <row r="40" spans="1:10" ht="19.5" customHeight="1">
      <c r="A40" s="62"/>
      <c r="B40" s="12" t="s">
        <v>53</v>
      </c>
      <c r="C40" s="12"/>
      <c r="D40" s="12"/>
      <c r="E40" s="4"/>
      <c r="F40" s="4"/>
      <c r="G40" s="4"/>
      <c r="H40" s="4"/>
      <c r="I40" s="4" t="s">
        <v>47</v>
      </c>
      <c r="J40" s="13"/>
    </row>
    <row r="41" spans="1:10" ht="4.5" customHeight="1">
      <c r="A41" s="69"/>
      <c r="B41" s="69"/>
      <c r="C41" s="69"/>
      <c r="D41" s="70"/>
      <c r="E41" s="70"/>
      <c r="F41" s="70"/>
      <c r="G41" s="70"/>
      <c r="H41" s="70"/>
      <c r="I41" s="70"/>
      <c r="J41" s="71"/>
    </row>
    <row r="42" spans="1:10" ht="13.5" customHeight="1">
      <c r="A42" s="164"/>
      <c r="B42" s="165"/>
      <c r="C42" s="165"/>
      <c r="D42" s="20"/>
      <c r="E42" s="17"/>
      <c r="F42" s="18" t="s">
        <v>67</v>
      </c>
      <c r="G42" s="18"/>
      <c r="H42" s="19"/>
      <c r="I42" s="72"/>
      <c r="J42" s="155"/>
    </row>
    <row r="43" spans="1:10" ht="9.75" customHeight="1">
      <c r="A43" s="15" t="s">
        <v>216</v>
      </c>
      <c r="B43" s="15" t="s">
        <v>12</v>
      </c>
      <c r="C43" s="15" t="s">
        <v>48</v>
      </c>
      <c r="D43" s="16" t="s">
        <v>40</v>
      </c>
      <c r="E43" s="20" t="s">
        <v>5</v>
      </c>
      <c r="F43" s="21" t="s">
        <v>5</v>
      </c>
      <c r="G43" s="22" t="s">
        <v>5</v>
      </c>
      <c r="H43" s="22"/>
      <c r="I43" s="38"/>
      <c r="J43" s="99" t="s">
        <v>66</v>
      </c>
    </row>
    <row r="44" spans="1:10" ht="9.75" customHeight="1">
      <c r="A44" s="14"/>
      <c r="B44" s="15" t="s">
        <v>13</v>
      </c>
      <c r="C44" s="15" t="s">
        <v>49</v>
      </c>
      <c r="D44" s="16" t="s">
        <v>41</v>
      </c>
      <c r="E44" s="23" t="s">
        <v>44</v>
      </c>
      <c r="F44" s="16" t="s">
        <v>6</v>
      </c>
      <c r="G44" s="16" t="s">
        <v>71</v>
      </c>
      <c r="H44" s="16" t="s">
        <v>68</v>
      </c>
      <c r="I44" s="16" t="s">
        <v>8</v>
      </c>
      <c r="J44" s="99" t="s">
        <v>41</v>
      </c>
    </row>
    <row r="45" spans="1:10" ht="13.5" customHeight="1">
      <c r="A45" s="166"/>
      <c r="B45" s="167" t="s">
        <v>14</v>
      </c>
      <c r="C45" s="167" t="s">
        <v>240</v>
      </c>
      <c r="D45" s="168" t="s">
        <v>42</v>
      </c>
      <c r="E45" s="169" t="s">
        <v>7</v>
      </c>
      <c r="F45" s="168" t="s">
        <v>7</v>
      </c>
      <c r="G45" s="168" t="s">
        <v>45</v>
      </c>
      <c r="H45" s="168" t="s">
        <v>69</v>
      </c>
      <c r="I45" s="168"/>
      <c r="J45" s="156" t="s">
        <v>42</v>
      </c>
    </row>
    <row r="46" spans="1:10" ht="9.75" customHeight="1" thickBot="1">
      <c r="A46" s="24">
        <v>1</v>
      </c>
      <c r="B46" s="25">
        <v>2</v>
      </c>
      <c r="C46" s="25">
        <v>3</v>
      </c>
      <c r="D46" s="26" t="s">
        <v>2</v>
      </c>
      <c r="E46" s="27" t="s">
        <v>3</v>
      </c>
      <c r="F46" s="26" t="s">
        <v>9</v>
      </c>
      <c r="G46" s="26" t="s">
        <v>10</v>
      </c>
      <c r="H46" s="26" t="s">
        <v>11</v>
      </c>
      <c r="I46" s="26" t="s">
        <v>32</v>
      </c>
      <c r="J46" s="28" t="s">
        <v>70</v>
      </c>
    </row>
    <row r="47" spans="1:10" ht="19.5" customHeight="1">
      <c r="A47" s="226" t="s">
        <v>102</v>
      </c>
      <c r="B47" s="232" t="s">
        <v>17</v>
      </c>
      <c r="C47" s="233" t="s">
        <v>28</v>
      </c>
      <c r="D47" s="234">
        <f>D49+D74+D121+D134+D137</f>
        <v>6259.96</v>
      </c>
      <c r="E47" s="234">
        <f>E49+E74+E137</f>
        <v>4.39</v>
      </c>
      <c r="F47" s="235"/>
      <c r="G47" s="235"/>
      <c r="H47" s="235"/>
      <c r="I47" s="220">
        <f>E47+G47</f>
        <v>4.39</v>
      </c>
      <c r="J47" s="228">
        <f>D47-I47</f>
        <v>6255.57</v>
      </c>
    </row>
    <row r="48" spans="1:10" ht="12" customHeight="1">
      <c r="A48" s="76" t="s">
        <v>51</v>
      </c>
      <c r="B48" s="77"/>
      <c r="C48" s="78"/>
      <c r="D48" s="196"/>
      <c r="E48" s="197"/>
      <c r="F48" s="196"/>
      <c r="G48" s="196"/>
      <c r="H48" s="196"/>
      <c r="I48" s="196"/>
      <c r="J48" s="198"/>
    </row>
    <row r="49" spans="1:10" ht="23.25" customHeight="1">
      <c r="A49" s="139" t="s">
        <v>170</v>
      </c>
      <c r="B49" s="42"/>
      <c r="C49" s="30" t="s">
        <v>139</v>
      </c>
      <c r="D49" s="239">
        <f>D50+D63</f>
        <v>0</v>
      </c>
      <c r="E49" s="203">
        <f>E50+E63</f>
        <v>0</v>
      </c>
      <c r="F49" s="195"/>
      <c r="G49" s="195"/>
      <c r="H49" s="195"/>
      <c r="I49" s="203">
        <f>E49+G49</f>
        <v>0</v>
      </c>
      <c r="J49" s="204">
        <f>D49-I49</f>
        <v>0</v>
      </c>
    </row>
    <row r="50" spans="1:10" ht="18.75" customHeight="1">
      <c r="A50" s="236" t="s">
        <v>171</v>
      </c>
      <c r="B50" s="237"/>
      <c r="C50" s="238" t="s">
        <v>138</v>
      </c>
      <c r="D50" s="203">
        <f>D51+D55+D58+D59</f>
        <v>0</v>
      </c>
      <c r="E50" s="239">
        <f>E51+E55+E58+E59</f>
        <v>0</v>
      </c>
      <c r="F50" s="240"/>
      <c r="G50" s="240"/>
      <c r="H50" s="240"/>
      <c r="I50" s="239">
        <f>E50+G50</f>
        <v>0</v>
      </c>
      <c r="J50" s="241">
        <f>D50-I50</f>
        <v>0</v>
      </c>
    </row>
    <row r="51" spans="1:10" ht="12.75">
      <c r="A51" s="64" t="s">
        <v>172</v>
      </c>
      <c r="B51" s="31"/>
      <c r="C51" s="102" t="s">
        <v>134</v>
      </c>
      <c r="D51" s="203">
        <f>D52+D53+D54</f>
        <v>0</v>
      </c>
      <c r="E51" s="203">
        <f>E52+E53+E54</f>
        <v>0</v>
      </c>
      <c r="F51" s="195"/>
      <c r="G51" s="195"/>
      <c r="H51" s="195"/>
      <c r="I51" s="203">
        <f>E51+G51</f>
        <v>0</v>
      </c>
      <c r="J51" s="204">
        <f>D51-I51</f>
        <v>0</v>
      </c>
    </row>
    <row r="52" spans="1:10" ht="12.75">
      <c r="A52" s="111" t="s">
        <v>281</v>
      </c>
      <c r="B52" s="31" t="s">
        <v>244</v>
      </c>
      <c r="C52" s="102"/>
      <c r="D52" s="195"/>
      <c r="E52" s="194"/>
      <c r="F52" s="195"/>
      <c r="G52" s="195"/>
      <c r="H52" s="195"/>
      <c r="I52" s="203">
        <f>E52+G52</f>
        <v>0</v>
      </c>
      <c r="J52" s="204">
        <f>D52-I52</f>
        <v>0</v>
      </c>
    </row>
    <row r="53" spans="1:10" ht="12.75">
      <c r="A53" s="111" t="s">
        <v>281</v>
      </c>
      <c r="B53" s="31" t="s">
        <v>245</v>
      </c>
      <c r="C53" s="102"/>
      <c r="D53" s="195"/>
      <c r="E53" s="194"/>
      <c r="F53" s="195"/>
      <c r="G53" s="195"/>
      <c r="H53" s="195"/>
      <c r="I53" s="203">
        <f>E53+G53</f>
        <v>0</v>
      </c>
      <c r="J53" s="204">
        <f>D53-I53</f>
        <v>0</v>
      </c>
    </row>
    <row r="54" spans="1:10" ht="12.75">
      <c r="A54" s="111" t="s">
        <v>281</v>
      </c>
      <c r="B54" s="31" t="s">
        <v>246</v>
      </c>
      <c r="C54" s="102"/>
      <c r="D54" s="195"/>
      <c r="E54" s="194"/>
      <c r="F54" s="195"/>
      <c r="G54" s="195"/>
      <c r="H54" s="195"/>
      <c r="I54" s="195"/>
      <c r="J54" s="199"/>
    </row>
    <row r="55" spans="1:10" ht="22.5">
      <c r="A55" s="242" t="s">
        <v>173</v>
      </c>
      <c r="B55" s="237"/>
      <c r="C55" s="243" t="s">
        <v>135</v>
      </c>
      <c r="D55" s="203">
        <f>D56+D57</f>
        <v>0</v>
      </c>
      <c r="E55" s="239">
        <f>E56+E57</f>
        <v>0</v>
      </c>
      <c r="F55" s="240"/>
      <c r="G55" s="240"/>
      <c r="H55" s="240"/>
      <c r="I55" s="239">
        <f>E55+G55</f>
        <v>0</v>
      </c>
      <c r="J55" s="241">
        <f>D55-I55</f>
        <v>0</v>
      </c>
    </row>
    <row r="56" spans="1:10" ht="12.75">
      <c r="A56" s="111" t="s">
        <v>282</v>
      </c>
      <c r="B56" s="31" t="s">
        <v>247</v>
      </c>
      <c r="C56" s="102"/>
      <c r="D56" s="195"/>
      <c r="E56" s="194"/>
      <c r="F56" s="195"/>
      <c r="G56" s="195"/>
      <c r="H56" s="195"/>
      <c r="I56" s="195"/>
      <c r="J56" s="199"/>
    </row>
    <row r="57" spans="1:10" ht="12.75">
      <c r="A57" s="111" t="s">
        <v>282</v>
      </c>
      <c r="B57" s="31" t="s">
        <v>248</v>
      </c>
      <c r="C57" s="102"/>
      <c r="D57" s="195"/>
      <c r="E57" s="194"/>
      <c r="F57" s="195"/>
      <c r="G57" s="195"/>
      <c r="H57" s="195"/>
      <c r="I57" s="195"/>
      <c r="J57" s="199"/>
    </row>
    <row r="58" spans="1:10" ht="39.75" customHeight="1">
      <c r="A58" s="111" t="s">
        <v>174</v>
      </c>
      <c r="B58" s="31"/>
      <c r="C58" s="102" t="s">
        <v>136</v>
      </c>
      <c r="D58" s="195"/>
      <c r="E58" s="194"/>
      <c r="F58" s="195"/>
      <c r="G58" s="195"/>
      <c r="H58" s="195"/>
      <c r="I58" s="195"/>
      <c r="J58" s="199"/>
    </row>
    <row r="59" spans="1:10" ht="33.75">
      <c r="A59" s="242" t="s">
        <v>175</v>
      </c>
      <c r="B59" s="237"/>
      <c r="C59" s="243" t="s">
        <v>137</v>
      </c>
      <c r="D59" s="203">
        <f>D60+D61+D62</f>
        <v>0</v>
      </c>
      <c r="E59" s="239">
        <f>E60+E61+E62</f>
        <v>0</v>
      </c>
      <c r="F59" s="240"/>
      <c r="G59" s="240"/>
      <c r="H59" s="240"/>
      <c r="I59" s="239">
        <f>E59+G59</f>
        <v>0</v>
      </c>
      <c r="J59" s="241">
        <f>D59-I59</f>
        <v>0</v>
      </c>
    </row>
    <row r="60" spans="1:10" ht="12.75">
      <c r="A60" s="111" t="s">
        <v>283</v>
      </c>
      <c r="B60" s="31" t="s">
        <v>249</v>
      </c>
      <c r="C60" s="102"/>
      <c r="D60" s="195"/>
      <c r="E60" s="194"/>
      <c r="F60" s="195"/>
      <c r="G60" s="195"/>
      <c r="H60" s="195"/>
      <c r="I60" s="203">
        <f>E60+G60</f>
        <v>0</v>
      </c>
      <c r="J60" s="204">
        <f>D60-I60</f>
        <v>0</v>
      </c>
    </row>
    <row r="61" spans="1:10" ht="12.75">
      <c r="A61" s="111" t="s">
        <v>283</v>
      </c>
      <c r="B61" s="31" t="s">
        <v>250</v>
      </c>
      <c r="C61" s="102"/>
      <c r="D61" s="195"/>
      <c r="E61" s="194"/>
      <c r="F61" s="195"/>
      <c r="G61" s="195"/>
      <c r="H61" s="195"/>
      <c r="I61" s="203">
        <f>E61+G61</f>
        <v>0</v>
      </c>
      <c r="J61" s="204">
        <f>D61-I61</f>
        <v>0</v>
      </c>
    </row>
    <row r="62" spans="1:10" ht="12.75">
      <c r="A62" s="111" t="s">
        <v>283</v>
      </c>
      <c r="B62" s="31" t="s">
        <v>251</v>
      </c>
      <c r="C62" s="102"/>
      <c r="D62" s="195"/>
      <c r="E62" s="194"/>
      <c r="F62" s="195"/>
      <c r="G62" s="195"/>
      <c r="H62" s="195"/>
      <c r="I62" s="195"/>
      <c r="J62" s="199"/>
    </row>
    <row r="63" spans="1:10" ht="28.5" customHeight="1">
      <c r="A63" s="35" t="s">
        <v>176</v>
      </c>
      <c r="B63" s="31"/>
      <c r="C63" s="102" t="s">
        <v>140</v>
      </c>
      <c r="D63" s="195"/>
      <c r="E63" s="194"/>
      <c r="F63" s="195"/>
      <c r="G63" s="195"/>
      <c r="H63" s="195"/>
      <c r="I63" s="195"/>
      <c r="J63" s="199"/>
    </row>
    <row r="64" spans="1:10" ht="22.5">
      <c r="A64" s="111" t="s">
        <v>177</v>
      </c>
      <c r="B64" s="31"/>
      <c r="C64" s="102" t="s">
        <v>141</v>
      </c>
      <c r="D64" s="195"/>
      <c r="E64" s="194"/>
      <c r="F64" s="195"/>
      <c r="G64" s="195"/>
      <c r="H64" s="195"/>
      <c r="I64" s="195"/>
      <c r="J64" s="199"/>
    </row>
    <row r="65" spans="1:10" ht="33.75">
      <c r="A65" s="111" t="s">
        <v>178</v>
      </c>
      <c r="B65" s="31"/>
      <c r="C65" s="102" t="s">
        <v>142</v>
      </c>
      <c r="D65" s="195"/>
      <c r="E65" s="194"/>
      <c r="F65" s="195"/>
      <c r="G65" s="195"/>
      <c r="H65" s="195"/>
      <c r="I65" s="195"/>
      <c r="J65" s="199"/>
    </row>
    <row r="66" spans="1:10" ht="22.5">
      <c r="A66" s="111" t="s">
        <v>179</v>
      </c>
      <c r="B66" s="31"/>
      <c r="C66" s="102" t="s">
        <v>143</v>
      </c>
      <c r="D66" s="195"/>
      <c r="E66" s="194"/>
      <c r="F66" s="195"/>
      <c r="G66" s="195"/>
      <c r="H66" s="195"/>
      <c r="I66" s="195"/>
      <c r="J66" s="199"/>
    </row>
    <row r="67" spans="1:10" ht="27.75" customHeight="1">
      <c r="A67" s="111" t="s">
        <v>180</v>
      </c>
      <c r="B67" s="31"/>
      <c r="C67" s="170" t="s">
        <v>144</v>
      </c>
      <c r="D67" s="200"/>
      <c r="E67" s="201"/>
      <c r="F67" s="200"/>
      <c r="G67" s="200"/>
      <c r="H67" s="200"/>
      <c r="I67" s="200"/>
      <c r="J67" s="202"/>
    </row>
    <row r="68" spans="1:10" ht="7.5" customHeight="1">
      <c r="A68" s="171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3.5" customHeight="1">
      <c r="A69" s="164"/>
      <c r="B69" s="165"/>
      <c r="C69" s="165"/>
      <c r="D69" s="20"/>
      <c r="E69" s="17"/>
      <c r="F69" s="18" t="s">
        <v>67</v>
      </c>
      <c r="G69" s="18"/>
      <c r="H69" s="19"/>
      <c r="I69" s="72"/>
      <c r="J69" s="155"/>
    </row>
    <row r="70" spans="1:10" ht="12" customHeight="1">
      <c r="A70" s="15" t="s">
        <v>216</v>
      </c>
      <c r="B70" s="15" t="s">
        <v>12</v>
      </c>
      <c r="C70" s="15" t="s">
        <v>48</v>
      </c>
      <c r="D70" s="16" t="s">
        <v>40</v>
      </c>
      <c r="E70" s="20" t="s">
        <v>5</v>
      </c>
      <c r="F70" s="21" t="s">
        <v>5</v>
      </c>
      <c r="G70" s="22" t="s">
        <v>5</v>
      </c>
      <c r="H70" s="22"/>
      <c r="I70" s="38"/>
      <c r="J70" s="99" t="s">
        <v>66</v>
      </c>
    </row>
    <row r="71" spans="1:10" ht="12" customHeight="1">
      <c r="A71" s="14"/>
      <c r="B71" s="15" t="s">
        <v>13</v>
      </c>
      <c r="C71" s="15" t="s">
        <v>49</v>
      </c>
      <c r="D71" s="16" t="s">
        <v>41</v>
      </c>
      <c r="E71" s="23" t="s">
        <v>44</v>
      </c>
      <c r="F71" s="16" t="s">
        <v>6</v>
      </c>
      <c r="G71" s="16" t="s">
        <v>71</v>
      </c>
      <c r="H71" s="16" t="s">
        <v>68</v>
      </c>
      <c r="I71" s="16" t="s">
        <v>8</v>
      </c>
      <c r="J71" s="99" t="s">
        <v>41</v>
      </c>
    </row>
    <row r="72" spans="1:10" ht="14.25" customHeight="1">
      <c r="A72" s="166"/>
      <c r="B72" s="167" t="s">
        <v>14</v>
      </c>
      <c r="C72" s="167" t="s">
        <v>240</v>
      </c>
      <c r="D72" s="168" t="s">
        <v>42</v>
      </c>
      <c r="E72" s="169" t="s">
        <v>7</v>
      </c>
      <c r="F72" s="168" t="s">
        <v>7</v>
      </c>
      <c r="G72" s="168" t="s">
        <v>45</v>
      </c>
      <c r="H72" s="168" t="s">
        <v>69</v>
      </c>
      <c r="I72" s="168"/>
      <c r="J72" s="156" t="s">
        <v>42</v>
      </c>
    </row>
    <row r="73" spans="1:10" ht="9.75" customHeight="1" thickBot="1">
      <c r="A73" s="24">
        <v>1</v>
      </c>
      <c r="B73" s="25">
        <v>2</v>
      </c>
      <c r="C73" s="25">
        <v>3</v>
      </c>
      <c r="D73" s="26" t="s">
        <v>2</v>
      </c>
      <c r="E73" s="27" t="s">
        <v>3</v>
      </c>
      <c r="F73" s="26" t="s">
        <v>9</v>
      </c>
      <c r="G73" s="26" t="s">
        <v>10</v>
      </c>
      <c r="H73" s="26" t="s">
        <v>11</v>
      </c>
      <c r="I73" s="26" t="s">
        <v>32</v>
      </c>
      <c r="J73" s="28" t="s">
        <v>70</v>
      </c>
    </row>
    <row r="74" spans="1:10" ht="25.5" customHeight="1">
      <c r="A74" s="244" t="s">
        <v>181</v>
      </c>
      <c r="B74" s="245"/>
      <c r="C74" s="246" t="s">
        <v>17</v>
      </c>
      <c r="D74" s="247">
        <f>D75+D82+D90</f>
        <v>6259.96</v>
      </c>
      <c r="E74" s="247">
        <f>E75+E82+E90</f>
        <v>0</v>
      </c>
      <c r="F74" s="247"/>
      <c r="G74" s="247"/>
      <c r="H74" s="247"/>
      <c r="I74" s="239">
        <f>E74+G74</f>
        <v>0</v>
      </c>
      <c r="J74" s="241">
        <f>D74-I74</f>
        <v>6259.96</v>
      </c>
    </row>
    <row r="75" spans="1:10" ht="62.25" customHeight="1">
      <c r="A75" s="181" t="s">
        <v>182</v>
      </c>
      <c r="B75" s="182"/>
      <c r="C75" s="176" t="s">
        <v>145</v>
      </c>
      <c r="D75" s="208"/>
      <c r="E75" s="209"/>
      <c r="F75" s="208"/>
      <c r="G75" s="208"/>
      <c r="H75" s="208"/>
      <c r="I75" s="208"/>
      <c r="J75" s="210"/>
    </row>
    <row r="76" spans="1:10" ht="25.5" customHeight="1">
      <c r="A76" s="175" t="s">
        <v>183</v>
      </c>
      <c r="B76" s="182"/>
      <c r="C76" s="176" t="s">
        <v>146</v>
      </c>
      <c r="D76" s="208"/>
      <c r="E76" s="209"/>
      <c r="F76" s="208"/>
      <c r="G76" s="208"/>
      <c r="H76" s="208"/>
      <c r="I76" s="208"/>
      <c r="J76" s="210"/>
    </row>
    <row r="77" spans="1:10" ht="27" customHeight="1">
      <c r="A77" s="175" t="s">
        <v>184</v>
      </c>
      <c r="B77" s="182"/>
      <c r="C77" s="176" t="s">
        <v>147</v>
      </c>
      <c r="D77" s="208"/>
      <c r="E77" s="209"/>
      <c r="F77" s="208"/>
      <c r="G77" s="208"/>
      <c r="H77" s="208"/>
      <c r="I77" s="208"/>
      <c r="J77" s="210"/>
    </row>
    <row r="78" spans="1:10" ht="22.5">
      <c r="A78" s="175" t="s">
        <v>185</v>
      </c>
      <c r="B78" s="183"/>
      <c r="C78" s="176" t="s">
        <v>148</v>
      </c>
      <c r="D78" s="208"/>
      <c r="E78" s="209"/>
      <c r="F78" s="208"/>
      <c r="G78" s="208"/>
      <c r="H78" s="208"/>
      <c r="I78" s="208"/>
      <c r="J78" s="210"/>
    </row>
    <row r="79" spans="1:10" ht="22.5">
      <c r="A79" s="191" t="s">
        <v>186</v>
      </c>
      <c r="B79" s="182"/>
      <c r="C79" s="176" t="s">
        <v>149</v>
      </c>
      <c r="D79" s="208"/>
      <c r="E79" s="209"/>
      <c r="F79" s="208"/>
      <c r="G79" s="208"/>
      <c r="H79" s="208"/>
      <c r="I79" s="208"/>
      <c r="J79" s="210"/>
    </row>
    <row r="80" spans="1:10" ht="22.5">
      <c r="A80" s="191" t="s">
        <v>187</v>
      </c>
      <c r="B80" s="182"/>
      <c r="C80" s="176" t="s">
        <v>150</v>
      </c>
      <c r="D80" s="208"/>
      <c r="E80" s="209"/>
      <c r="F80" s="208"/>
      <c r="G80" s="208"/>
      <c r="H80" s="208"/>
      <c r="I80" s="208"/>
      <c r="J80" s="210"/>
    </row>
    <row r="81" spans="1:10" ht="22.5">
      <c r="A81" s="191" t="s">
        <v>188</v>
      </c>
      <c r="B81" s="182"/>
      <c r="C81" s="176" t="s">
        <v>151</v>
      </c>
      <c r="D81" s="208"/>
      <c r="E81" s="209"/>
      <c r="F81" s="208"/>
      <c r="G81" s="208"/>
      <c r="H81" s="208"/>
      <c r="I81" s="208"/>
      <c r="J81" s="210"/>
    </row>
    <row r="82" spans="1:10" ht="22.5" customHeight="1">
      <c r="A82" s="181" t="s">
        <v>189</v>
      </c>
      <c r="B82" s="182"/>
      <c r="C82" s="176" t="s">
        <v>152</v>
      </c>
      <c r="D82" s="208"/>
      <c r="E82" s="209"/>
      <c r="F82" s="208"/>
      <c r="G82" s="208"/>
      <c r="H82" s="208"/>
      <c r="I82" s="208"/>
      <c r="J82" s="210"/>
    </row>
    <row r="83" spans="1:10" ht="15.75" customHeight="1">
      <c r="A83" s="191" t="s">
        <v>190</v>
      </c>
      <c r="B83" s="182"/>
      <c r="C83" s="176" t="s">
        <v>153</v>
      </c>
      <c r="D83" s="208"/>
      <c r="E83" s="209"/>
      <c r="F83" s="208"/>
      <c r="G83" s="208"/>
      <c r="H83" s="208"/>
      <c r="I83" s="208"/>
      <c r="J83" s="210"/>
    </row>
    <row r="84" spans="1:10" ht="26.25" customHeight="1">
      <c r="A84" s="191" t="s">
        <v>191</v>
      </c>
      <c r="B84" s="182"/>
      <c r="C84" s="176" t="s">
        <v>266</v>
      </c>
      <c r="D84" s="208"/>
      <c r="E84" s="209"/>
      <c r="F84" s="208"/>
      <c r="G84" s="208"/>
      <c r="H84" s="208"/>
      <c r="I84" s="208"/>
      <c r="J84" s="210"/>
    </row>
    <row r="85" spans="1:10" ht="22.5">
      <c r="A85" s="248" t="s">
        <v>192</v>
      </c>
      <c r="B85" s="249"/>
      <c r="C85" s="250" t="s">
        <v>154</v>
      </c>
      <c r="D85" s="208">
        <f>D86+D87+D88+D89</f>
        <v>0</v>
      </c>
      <c r="E85" s="251">
        <f>E86+E87+E88+E89</f>
        <v>0</v>
      </c>
      <c r="F85" s="251"/>
      <c r="G85" s="251"/>
      <c r="H85" s="251"/>
      <c r="I85" s="239">
        <f>E85+G85</f>
        <v>0</v>
      </c>
      <c r="J85" s="241">
        <f>D85-I85</f>
        <v>0</v>
      </c>
    </row>
    <row r="86" spans="1:10" ht="22.5">
      <c r="A86" s="175" t="s">
        <v>292</v>
      </c>
      <c r="B86" s="189" t="s">
        <v>255</v>
      </c>
      <c r="C86" s="176"/>
      <c r="D86" s="208"/>
      <c r="E86" s="209"/>
      <c r="F86" s="208"/>
      <c r="G86" s="208"/>
      <c r="H86" s="208"/>
      <c r="I86" s="208"/>
      <c r="J86" s="210"/>
    </row>
    <row r="87" spans="1:10" ht="22.5">
      <c r="A87" s="175" t="s">
        <v>293</v>
      </c>
      <c r="B87" s="189" t="s">
        <v>274</v>
      </c>
      <c r="C87" s="176"/>
      <c r="D87" s="208"/>
      <c r="E87" s="209"/>
      <c r="F87" s="208"/>
      <c r="G87" s="208"/>
      <c r="H87" s="208"/>
      <c r="I87" s="208"/>
      <c r="J87" s="210"/>
    </row>
    <row r="88" spans="1:10" ht="12.75">
      <c r="A88" s="175" t="s">
        <v>294</v>
      </c>
      <c r="B88" s="189" t="s">
        <v>257</v>
      </c>
      <c r="C88" s="176"/>
      <c r="D88" s="208"/>
      <c r="E88" s="209"/>
      <c r="F88" s="208"/>
      <c r="G88" s="208"/>
      <c r="H88" s="208"/>
      <c r="I88" s="208"/>
      <c r="J88" s="210"/>
    </row>
    <row r="89" spans="1:10" ht="12.75">
      <c r="A89" s="175" t="s">
        <v>295</v>
      </c>
      <c r="B89" s="189" t="s">
        <v>260</v>
      </c>
      <c r="C89" s="176"/>
      <c r="D89" s="208"/>
      <c r="E89" s="209"/>
      <c r="F89" s="208"/>
      <c r="G89" s="208"/>
      <c r="H89" s="208"/>
      <c r="I89" s="208"/>
      <c r="J89" s="210"/>
    </row>
    <row r="90" spans="1:10" ht="24.75" customHeight="1">
      <c r="A90" s="248" t="s">
        <v>193</v>
      </c>
      <c r="B90" s="252"/>
      <c r="C90" s="253">
        <v>244</v>
      </c>
      <c r="D90" s="303">
        <f>SUM(D91:D119)</f>
        <v>6259.96</v>
      </c>
      <c r="E90" s="254">
        <f>SUM(E91:E119)</f>
        <v>0</v>
      </c>
      <c r="F90" s="254"/>
      <c r="G90" s="254"/>
      <c r="H90" s="254"/>
      <c r="I90" s="239">
        <f aca="true" t="shared" si="0" ref="I90:I119">E90+G90</f>
        <v>0</v>
      </c>
      <c r="J90" s="241">
        <f aca="true" t="shared" si="1" ref="J90:J119">D90-I90</f>
        <v>6259.96</v>
      </c>
    </row>
    <row r="91" spans="1:10" ht="24.75" customHeight="1">
      <c r="A91" s="175" t="s">
        <v>284</v>
      </c>
      <c r="B91" s="189" t="s">
        <v>268</v>
      </c>
      <c r="C91" s="184"/>
      <c r="D91" s="185"/>
      <c r="E91" s="186"/>
      <c r="F91" s="185"/>
      <c r="G91" s="185"/>
      <c r="H91" s="185"/>
      <c r="I91" s="203">
        <f t="shared" si="0"/>
        <v>0</v>
      </c>
      <c r="J91" s="204">
        <f t="shared" si="1"/>
        <v>0</v>
      </c>
    </row>
    <row r="92" spans="1:10" ht="24.75" customHeight="1">
      <c r="A92" s="175" t="s">
        <v>285</v>
      </c>
      <c r="B92" s="189" t="s">
        <v>252</v>
      </c>
      <c r="C92" s="184"/>
      <c r="D92" s="185"/>
      <c r="E92" s="186">
        <f>'КНИГА КРЕДИТОВ'!G54</f>
        <v>0</v>
      </c>
      <c r="F92" s="185"/>
      <c r="G92" s="185"/>
      <c r="H92" s="185"/>
      <c r="I92" s="203">
        <f t="shared" si="0"/>
        <v>0</v>
      </c>
      <c r="J92" s="204">
        <f t="shared" si="1"/>
        <v>0</v>
      </c>
    </row>
    <row r="93" spans="1:10" ht="24.75" customHeight="1">
      <c r="A93" s="175" t="s">
        <v>286</v>
      </c>
      <c r="B93" s="189" t="s">
        <v>270</v>
      </c>
      <c r="C93" s="184"/>
      <c r="D93" s="185"/>
      <c r="E93" s="186"/>
      <c r="F93" s="185"/>
      <c r="G93" s="185"/>
      <c r="H93" s="185"/>
      <c r="I93" s="203">
        <f t="shared" si="0"/>
        <v>0</v>
      </c>
      <c r="J93" s="204">
        <f t="shared" si="1"/>
        <v>0</v>
      </c>
    </row>
    <row r="94" spans="1:10" ht="24.75" customHeight="1">
      <c r="A94" s="175" t="s">
        <v>287</v>
      </c>
      <c r="B94" s="189" t="s">
        <v>271</v>
      </c>
      <c r="C94" s="184"/>
      <c r="D94" s="185"/>
      <c r="E94" s="186"/>
      <c r="F94" s="185"/>
      <c r="G94" s="185"/>
      <c r="H94" s="185"/>
      <c r="I94" s="203">
        <f t="shared" si="0"/>
        <v>0</v>
      </c>
      <c r="J94" s="204">
        <f t="shared" si="1"/>
        <v>0</v>
      </c>
    </row>
    <row r="95" spans="1:10" ht="24.75" customHeight="1">
      <c r="A95" s="175" t="s">
        <v>288</v>
      </c>
      <c r="B95" s="189" t="s">
        <v>272</v>
      </c>
      <c r="C95" s="184"/>
      <c r="D95" s="185"/>
      <c r="E95" s="186">
        <f>'КНИГА КРЕДИТОВ'!J54</f>
        <v>0</v>
      </c>
      <c r="F95" s="185"/>
      <c r="G95" s="185"/>
      <c r="H95" s="185"/>
      <c r="I95" s="203">
        <f t="shared" si="0"/>
        <v>0</v>
      </c>
      <c r="J95" s="204">
        <f t="shared" si="1"/>
        <v>0</v>
      </c>
    </row>
    <row r="96" spans="1:10" ht="24.75" customHeight="1">
      <c r="A96" s="175" t="s">
        <v>289</v>
      </c>
      <c r="B96" s="189" t="s">
        <v>273</v>
      </c>
      <c r="C96" s="184"/>
      <c r="D96" s="185"/>
      <c r="E96" s="186"/>
      <c r="F96" s="185"/>
      <c r="G96" s="185"/>
      <c r="H96" s="185"/>
      <c r="I96" s="203">
        <f t="shared" si="0"/>
        <v>0</v>
      </c>
      <c r="J96" s="204">
        <f t="shared" si="1"/>
        <v>0</v>
      </c>
    </row>
    <row r="97" spans="1:10" ht="24.75" customHeight="1">
      <c r="A97" s="175" t="s">
        <v>290</v>
      </c>
      <c r="B97" s="189" t="s">
        <v>70</v>
      </c>
      <c r="C97" s="184"/>
      <c r="D97" s="185"/>
      <c r="E97" s="186"/>
      <c r="F97" s="185"/>
      <c r="G97" s="185"/>
      <c r="H97" s="185"/>
      <c r="I97" s="203">
        <f t="shared" si="0"/>
        <v>0</v>
      </c>
      <c r="J97" s="204">
        <f t="shared" si="1"/>
        <v>0</v>
      </c>
    </row>
    <row r="98" spans="1:10" ht="24.75" customHeight="1">
      <c r="A98" s="175" t="s">
        <v>291</v>
      </c>
      <c r="B98" s="189" t="s">
        <v>254</v>
      </c>
      <c r="C98" s="184"/>
      <c r="D98" s="185"/>
      <c r="E98" s="186">
        <f>'КНИГА КРЕДИТОВ'!M54</f>
        <v>0</v>
      </c>
      <c r="F98" s="185"/>
      <c r="G98" s="185"/>
      <c r="H98" s="185"/>
      <c r="I98" s="203">
        <f t="shared" si="0"/>
        <v>0</v>
      </c>
      <c r="J98" s="204">
        <f t="shared" si="1"/>
        <v>0</v>
      </c>
    </row>
    <row r="99" spans="1:10" ht="24.75" customHeight="1">
      <c r="A99" s="175" t="s">
        <v>300</v>
      </c>
      <c r="B99" s="189" t="s">
        <v>307</v>
      </c>
      <c r="C99" s="184"/>
      <c r="D99" s="185"/>
      <c r="E99" s="186"/>
      <c r="F99" s="185"/>
      <c r="G99" s="185"/>
      <c r="H99" s="185"/>
      <c r="I99" s="203">
        <f t="shared" si="0"/>
        <v>0</v>
      </c>
      <c r="J99" s="204">
        <f t="shared" si="1"/>
        <v>0</v>
      </c>
    </row>
    <row r="100" spans="1:10" ht="24.75" customHeight="1">
      <c r="A100" s="175" t="s">
        <v>293</v>
      </c>
      <c r="B100" s="189" t="s">
        <v>274</v>
      </c>
      <c r="C100" s="184"/>
      <c r="D100" s="185"/>
      <c r="E100" s="186"/>
      <c r="F100" s="185"/>
      <c r="G100" s="185"/>
      <c r="H100" s="185"/>
      <c r="I100" s="203">
        <f t="shared" si="0"/>
        <v>0</v>
      </c>
      <c r="J100" s="204">
        <f t="shared" si="1"/>
        <v>0</v>
      </c>
    </row>
    <row r="101" spans="1:10" ht="24.75" customHeight="1">
      <c r="A101" s="175" t="s">
        <v>294</v>
      </c>
      <c r="B101" s="189" t="s">
        <v>257</v>
      </c>
      <c r="C101" s="184"/>
      <c r="D101" s="185"/>
      <c r="E101" s="186"/>
      <c r="F101" s="185"/>
      <c r="G101" s="185"/>
      <c r="H101" s="185"/>
      <c r="I101" s="203">
        <f t="shared" si="0"/>
        <v>0</v>
      </c>
      <c r="J101" s="204">
        <f t="shared" si="1"/>
        <v>0</v>
      </c>
    </row>
    <row r="102" spans="1:10" ht="24.75" customHeight="1">
      <c r="A102" s="175" t="s">
        <v>295</v>
      </c>
      <c r="B102" s="189" t="s">
        <v>260</v>
      </c>
      <c r="C102" s="184"/>
      <c r="D102" s="185"/>
      <c r="E102" s="186"/>
      <c r="F102" s="185"/>
      <c r="G102" s="185"/>
      <c r="H102" s="185"/>
      <c r="I102" s="203">
        <f t="shared" si="0"/>
        <v>0</v>
      </c>
      <c r="J102" s="204">
        <f t="shared" si="1"/>
        <v>0</v>
      </c>
    </row>
    <row r="103" spans="1:10" ht="24.75" customHeight="1">
      <c r="A103" s="175" t="s">
        <v>296</v>
      </c>
      <c r="B103" s="189" t="s">
        <v>276</v>
      </c>
      <c r="C103" s="184"/>
      <c r="D103" s="185"/>
      <c r="E103" s="186"/>
      <c r="F103" s="185"/>
      <c r="G103" s="185"/>
      <c r="H103" s="185"/>
      <c r="I103" s="203">
        <f t="shared" si="0"/>
        <v>0</v>
      </c>
      <c r="J103" s="204">
        <f t="shared" si="1"/>
        <v>0</v>
      </c>
    </row>
    <row r="104" spans="1:10" ht="24.75" customHeight="1">
      <c r="A104" s="175" t="s">
        <v>297</v>
      </c>
      <c r="B104" s="189" t="s">
        <v>277</v>
      </c>
      <c r="C104" s="184"/>
      <c r="D104" s="185"/>
      <c r="E104" s="186"/>
      <c r="F104" s="185"/>
      <c r="G104" s="185"/>
      <c r="H104" s="185"/>
      <c r="I104" s="203">
        <f t="shared" si="0"/>
        <v>0</v>
      </c>
      <c r="J104" s="204">
        <f t="shared" si="1"/>
        <v>0</v>
      </c>
    </row>
    <row r="105" spans="1:10" ht="24.75" customHeight="1">
      <c r="A105" s="175" t="s">
        <v>298</v>
      </c>
      <c r="B105" s="189" t="s">
        <v>278</v>
      </c>
      <c r="C105" s="184"/>
      <c r="D105" s="185">
        <v>0</v>
      </c>
      <c r="E105" s="186"/>
      <c r="F105" s="185"/>
      <c r="G105" s="185"/>
      <c r="H105" s="185"/>
      <c r="I105" s="203">
        <f t="shared" si="0"/>
        <v>0</v>
      </c>
      <c r="J105" s="204">
        <f t="shared" si="1"/>
        <v>0</v>
      </c>
    </row>
    <row r="106" spans="1:10" ht="24.75" customHeight="1">
      <c r="A106" s="175" t="s">
        <v>299</v>
      </c>
      <c r="B106" s="189" t="s">
        <v>264</v>
      </c>
      <c r="C106" s="184"/>
      <c r="D106" s="185">
        <v>6259.96</v>
      </c>
      <c r="E106" s="186"/>
      <c r="F106" s="185"/>
      <c r="G106" s="185"/>
      <c r="H106" s="185"/>
      <c r="I106" s="203">
        <f t="shared" si="0"/>
        <v>0</v>
      </c>
      <c r="J106" s="204">
        <f t="shared" si="1"/>
        <v>6259.96</v>
      </c>
    </row>
    <row r="107" spans="1:10" ht="24.75" customHeight="1">
      <c r="A107" s="175" t="s">
        <v>284</v>
      </c>
      <c r="B107" s="189" t="s">
        <v>269</v>
      </c>
      <c r="C107" s="184"/>
      <c r="D107" s="185"/>
      <c r="E107" s="186"/>
      <c r="F107" s="185"/>
      <c r="G107" s="185"/>
      <c r="H107" s="185"/>
      <c r="I107" s="203">
        <f t="shared" si="0"/>
        <v>0</v>
      </c>
      <c r="J107" s="204">
        <f t="shared" si="1"/>
        <v>0</v>
      </c>
    </row>
    <row r="108" spans="1:10" ht="24.75" customHeight="1">
      <c r="A108" s="175" t="s">
        <v>285</v>
      </c>
      <c r="B108" s="189" t="s">
        <v>253</v>
      </c>
      <c r="C108" s="184"/>
      <c r="D108" s="185"/>
      <c r="E108" s="186"/>
      <c r="F108" s="185"/>
      <c r="G108" s="185"/>
      <c r="H108" s="185"/>
      <c r="I108" s="203">
        <f t="shared" si="0"/>
        <v>0</v>
      </c>
      <c r="J108" s="204">
        <f t="shared" si="1"/>
        <v>0</v>
      </c>
    </row>
    <row r="109" spans="1:10" ht="24.75" customHeight="1">
      <c r="A109" s="175" t="s">
        <v>300</v>
      </c>
      <c r="B109" s="189" t="s">
        <v>301</v>
      </c>
      <c r="C109" s="184"/>
      <c r="D109" s="185"/>
      <c r="E109" s="186"/>
      <c r="F109" s="185"/>
      <c r="G109" s="185"/>
      <c r="H109" s="185"/>
      <c r="I109" s="203">
        <f t="shared" si="0"/>
        <v>0</v>
      </c>
      <c r="J109" s="204">
        <f t="shared" si="1"/>
        <v>0</v>
      </c>
    </row>
    <row r="110" spans="1:10" ht="24.75" customHeight="1">
      <c r="A110" s="175" t="s">
        <v>293</v>
      </c>
      <c r="B110" s="189" t="s">
        <v>275</v>
      </c>
      <c r="C110" s="184"/>
      <c r="D110" s="185"/>
      <c r="E110" s="186"/>
      <c r="F110" s="185"/>
      <c r="G110" s="185"/>
      <c r="H110" s="185"/>
      <c r="I110" s="203">
        <f t="shared" si="0"/>
        <v>0</v>
      </c>
      <c r="J110" s="204">
        <f t="shared" si="1"/>
        <v>0</v>
      </c>
    </row>
    <row r="111" spans="1:10" ht="24.75" customHeight="1">
      <c r="A111" s="175" t="s">
        <v>294</v>
      </c>
      <c r="B111" s="189" t="s">
        <v>258</v>
      </c>
      <c r="C111" s="184"/>
      <c r="D111" s="185"/>
      <c r="E111" s="186"/>
      <c r="F111" s="185"/>
      <c r="G111" s="185"/>
      <c r="H111" s="185"/>
      <c r="I111" s="203">
        <f t="shared" si="0"/>
        <v>0</v>
      </c>
      <c r="J111" s="204">
        <f t="shared" si="1"/>
        <v>0</v>
      </c>
    </row>
    <row r="112" spans="1:10" ht="24.75" customHeight="1">
      <c r="A112" s="175" t="s">
        <v>296</v>
      </c>
      <c r="B112" s="189" t="s">
        <v>262</v>
      </c>
      <c r="C112" s="184"/>
      <c r="D112" s="185"/>
      <c r="E112" s="186"/>
      <c r="F112" s="185"/>
      <c r="G112" s="185"/>
      <c r="H112" s="185"/>
      <c r="I112" s="203">
        <f t="shared" si="0"/>
        <v>0</v>
      </c>
      <c r="J112" s="204">
        <f t="shared" si="1"/>
        <v>0</v>
      </c>
    </row>
    <row r="113" spans="1:10" ht="24.75" customHeight="1">
      <c r="A113" s="175" t="s">
        <v>297</v>
      </c>
      <c r="B113" s="189" t="s">
        <v>279</v>
      </c>
      <c r="C113" s="184"/>
      <c r="D113" s="185"/>
      <c r="E113" s="186"/>
      <c r="F113" s="185"/>
      <c r="G113" s="185"/>
      <c r="H113" s="185"/>
      <c r="I113" s="203">
        <f t="shared" si="0"/>
        <v>0</v>
      </c>
      <c r="J113" s="204">
        <f t="shared" si="1"/>
        <v>0</v>
      </c>
    </row>
    <row r="114" spans="1:10" ht="24.75" customHeight="1">
      <c r="A114" s="175" t="s">
        <v>298</v>
      </c>
      <c r="B114" s="189" t="s">
        <v>280</v>
      </c>
      <c r="C114" s="184"/>
      <c r="D114" s="185"/>
      <c r="E114" s="186"/>
      <c r="F114" s="185"/>
      <c r="G114" s="185"/>
      <c r="H114" s="185"/>
      <c r="I114" s="203">
        <f t="shared" si="0"/>
        <v>0</v>
      </c>
      <c r="J114" s="204">
        <f t="shared" si="1"/>
        <v>0</v>
      </c>
    </row>
    <row r="115" spans="1:10" ht="24.75" customHeight="1">
      <c r="A115" s="175" t="s">
        <v>299</v>
      </c>
      <c r="B115" s="189" t="s">
        <v>265</v>
      </c>
      <c r="C115" s="184"/>
      <c r="D115" s="185"/>
      <c r="E115" s="186"/>
      <c r="F115" s="185"/>
      <c r="G115" s="185"/>
      <c r="H115" s="185"/>
      <c r="I115" s="203">
        <f t="shared" si="0"/>
        <v>0</v>
      </c>
      <c r="J115" s="204">
        <f t="shared" si="1"/>
        <v>0</v>
      </c>
    </row>
    <row r="116" spans="1:10" ht="24.75" customHeight="1">
      <c r="A116" s="175" t="s">
        <v>303</v>
      </c>
      <c r="B116" s="189" t="s">
        <v>304</v>
      </c>
      <c r="C116" s="184"/>
      <c r="D116" s="185"/>
      <c r="E116" s="186"/>
      <c r="F116" s="185"/>
      <c r="G116" s="185"/>
      <c r="H116" s="185"/>
      <c r="I116" s="203">
        <f t="shared" si="0"/>
        <v>0</v>
      </c>
      <c r="J116" s="204">
        <f t="shared" si="1"/>
        <v>0</v>
      </c>
    </row>
    <row r="117" spans="1:10" ht="24.75" customHeight="1">
      <c r="A117" s="175" t="s">
        <v>302</v>
      </c>
      <c r="B117" s="189" t="s">
        <v>259</v>
      </c>
      <c r="C117" s="184"/>
      <c r="D117" s="185"/>
      <c r="E117" s="186"/>
      <c r="F117" s="185"/>
      <c r="G117" s="185"/>
      <c r="H117" s="185"/>
      <c r="I117" s="203">
        <f t="shared" si="0"/>
        <v>0</v>
      </c>
      <c r="J117" s="204">
        <f t="shared" si="1"/>
        <v>0</v>
      </c>
    </row>
    <row r="118" spans="1:10" ht="24.75" customHeight="1">
      <c r="A118" s="175" t="s">
        <v>305</v>
      </c>
      <c r="B118" s="189" t="s">
        <v>256</v>
      </c>
      <c r="C118" s="184"/>
      <c r="D118" s="185"/>
      <c r="E118" s="186"/>
      <c r="F118" s="185"/>
      <c r="G118" s="185"/>
      <c r="H118" s="185"/>
      <c r="I118" s="203">
        <f t="shared" si="0"/>
        <v>0</v>
      </c>
      <c r="J118" s="204">
        <f t="shared" si="1"/>
        <v>0</v>
      </c>
    </row>
    <row r="119" spans="1:10" ht="24.75" customHeight="1">
      <c r="A119" s="175" t="s">
        <v>306</v>
      </c>
      <c r="B119" s="189" t="s">
        <v>263</v>
      </c>
      <c r="C119" s="184"/>
      <c r="D119" s="185"/>
      <c r="E119" s="186"/>
      <c r="F119" s="185"/>
      <c r="G119" s="185"/>
      <c r="H119" s="185"/>
      <c r="I119" s="203">
        <f t="shared" si="0"/>
        <v>0</v>
      </c>
      <c r="J119" s="204">
        <f t="shared" si="1"/>
        <v>0</v>
      </c>
    </row>
    <row r="120" spans="1:10" ht="36.75" customHeight="1">
      <c r="A120" s="191" t="s">
        <v>267</v>
      </c>
      <c r="B120" s="182"/>
      <c r="C120" s="176">
        <v>245</v>
      </c>
      <c r="D120" s="208"/>
      <c r="E120" s="209"/>
      <c r="F120" s="208"/>
      <c r="G120" s="208"/>
      <c r="H120" s="208"/>
      <c r="I120" s="208"/>
      <c r="J120" s="210"/>
    </row>
    <row r="121" spans="1:10" ht="14.25" customHeight="1">
      <c r="A121" s="255" t="s">
        <v>194</v>
      </c>
      <c r="B121" s="237"/>
      <c r="C121" s="243">
        <v>300</v>
      </c>
      <c r="D121" s="256">
        <f>D123</f>
        <v>0</v>
      </c>
      <c r="E121" s="256">
        <f>E123</f>
        <v>0</v>
      </c>
      <c r="F121" s="239"/>
      <c r="G121" s="239"/>
      <c r="H121" s="239"/>
      <c r="I121" s="239"/>
      <c r="J121" s="241"/>
    </row>
    <row r="122" spans="1:10" ht="24">
      <c r="A122" s="35" t="s">
        <v>195</v>
      </c>
      <c r="B122" s="31"/>
      <c r="C122" s="102" t="s">
        <v>155</v>
      </c>
      <c r="D122" s="203"/>
      <c r="E122" s="211"/>
      <c r="F122" s="203"/>
      <c r="G122" s="203"/>
      <c r="H122" s="203"/>
      <c r="I122" s="203"/>
      <c r="J122" s="204"/>
    </row>
    <row r="123" spans="1:10" ht="24.75" customHeight="1">
      <c r="A123" s="187" t="s">
        <v>196</v>
      </c>
      <c r="B123" s="31"/>
      <c r="C123" s="102" t="s">
        <v>156</v>
      </c>
      <c r="D123" s="203"/>
      <c r="E123" s="211"/>
      <c r="F123" s="203"/>
      <c r="G123" s="203"/>
      <c r="H123" s="203"/>
      <c r="I123" s="203"/>
      <c r="J123" s="204"/>
    </row>
    <row r="124" spans="1:10" ht="22.5">
      <c r="A124" s="187" t="s">
        <v>197</v>
      </c>
      <c r="B124" s="31"/>
      <c r="C124" s="102" t="s">
        <v>157</v>
      </c>
      <c r="D124" s="203"/>
      <c r="E124" s="211"/>
      <c r="F124" s="203"/>
      <c r="G124" s="203"/>
      <c r="H124" s="203"/>
      <c r="I124" s="203"/>
      <c r="J124" s="204"/>
    </row>
    <row r="125" spans="1:10" ht="12.75">
      <c r="A125" s="187" t="s">
        <v>198</v>
      </c>
      <c r="B125" s="31"/>
      <c r="C125" s="102" t="s">
        <v>158</v>
      </c>
      <c r="D125" s="203"/>
      <c r="E125" s="211"/>
      <c r="F125" s="203"/>
      <c r="G125" s="203"/>
      <c r="H125" s="203"/>
      <c r="I125" s="203"/>
      <c r="J125" s="204"/>
    </row>
    <row r="126" spans="1:10" ht="12.75">
      <c r="A126" s="187" t="s">
        <v>199</v>
      </c>
      <c r="B126" s="31"/>
      <c r="C126" s="102" t="s">
        <v>159</v>
      </c>
      <c r="D126" s="203"/>
      <c r="E126" s="211"/>
      <c r="F126" s="203"/>
      <c r="G126" s="203"/>
      <c r="H126" s="203"/>
      <c r="I126" s="203"/>
      <c r="J126" s="204"/>
    </row>
    <row r="127" spans="1:10" ht="13.5" thickBot="1">
      <c r="A127" s="187" t="s">
        <v>200</v>
      </c>
      <c r="B127" s="192"/>
      <c r="C127" s="193" t="s">
        <v>160</v>
      </c>
      <c r="D127" s="212"/>
      <c r="E127" s="213"/>
      <c r="F127" s="212"/>
      <c r="G127" s="212"/>
      <c r="H127" s="212"/>
      <c r="I127" s="212"/>
      <c r="J127" s="214"/>
    </row>
    <row r="128" spans="1:10" ht="9.75" customHeight="1">
      <c r="A128" s="171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13.5" customHeight="1">
      <c r="A129" s="164"/>
      <c r="B129" s="165"/>
      <c r="C129" s="165"/>
      <c r="D129" s="20"/>
      <c r="E129" s="17"/>
      <c r="F129" s="18" t="s">
        <v>67</v>
      </c>
      <c r="G129" s="18"/>
      <c r="H129" s="19"/>
      <c r="I129" s="72"/>
      <c r="J129" s="155"/>
    </row>
    <row r="130" spans="1:10" ht="9.75" customHeight="1">
      <c r="A130" s="15" t="s">
        <v>216</v>
      </c>
      <c r="B130" s="15" t="s">
        <v>12</v>
      </c>
      <c r="C130" s="15" t="s">
        <v>48</v>
      </c>
      <c r="D130" s="16" t="s">
        <v>40</v>
      </c>
      <c r="E130" s="20" t="s">
        <v>5</v>
      </c>
      <c r="F130" s="21" t="s">
        <v>5</v>
      </c>
      <c r="G130" s="22" t="s">
        <v>5</v>
      </c>
      <c r="H130" s="22"/>
      <c r="I130" s="38"/>
      <c r="J130" s="99" t="s">
        <v>66</v>
      </c>
    </row>
    <row r="131" spans="1:10" ht="9.75" customHeight="1">
      <c r="A131" s="14"/>
      <c r="B131" s="15" t="s">
        <v>13</v>
      </c>
      <c r="C131" s="15" t="s">
        <v>49</v>
      </c>
      <c r="D131" s="16" t="s">
        <v>41</v>
      </c>
      <c r="E131" s="23" t="s">
        <v>44</v>
      </c>
      <c r="F131" s="16" t="s">
        <v>6</v>
      </c>
      <c r="G131" s="16" t="s">
        <v>71</v>
      </c>
      <c r="H131" s="16" t="s">
        <v>68</v>
      </c>
      <c r="I131" s="16" t="s">
        <v>8</v>
      </c>
      <c r="J131" s="99" t="s">
        <v>41</v>
      </c>
    </row>
    <row r="132" spans="1:10" ht="15" customHeight="1">
      <c r="A132" s="166"/>
      <c r="B132" s="167" t="s">
        <v>14</v>
      </c>
      <c r="C132" s="167" t="s">
        <v>240</v>
      </c>
      <c r="D132" s="168" t="s">
        <v>42</v>
      </c>
      <c r="E132" s="169" t="s">
        <v>7</v>
      </c>
      <c r="F132" s="168" t="s">
        <v>7</v>
      </c>
      <c r="G132" s="168" t="s">
        <v>45</v>
      </c>
      <c r="H132" s="168" t="s">
        <v>69</v>
      </c>
      <c r="I132" s="168"/>
      <c r="J132" s="156" t="s">
        <v>42</v>
      </c>
    </row>
    <row r="133" spans="1:10" ht="9.75" customHeight="1" thickBot="1">
      <c r="A133" s="24">
        <v>1</v>
      </c>
      <c r="B133" s="25">
        <v>2</v>
      </c>
      <c r="C133" s="25">
        <v>3</v>
      </c>
      <c r="D133" s="26" t="s">
        <v>2</v>
      </c>
      <c r="E133" s="27" t="s">
        <v>3</v>
      </c>
      <c r="F133" s="26" t="s">
        <v>9</v>
      </c>
      <c r="G133" s="26" t="s">
        <v>10</v>
      </c>
      <c r="H133" s="26" t="s">
        <v>11</v>
      </c>
      <c r="I133" s="26" t="s">
        <v>32</v>
      </c>
      <c r="J133" s="28" t="s">
        <v>70</v>
      </c>
    </row>
    <row r="134" spans="1:10" ht="24.75" customHeight="1">
      <c r="A134" s="139" t="s">
        <v>201</v>
      </c>
      <c r="B134" s="188"/>
      <c r="C134" s="39" t="s">
        <v>161</v>
      </c>
      <c r="D134" s="247"/>
      <c r="E134" s="206"/>
      <c r="F134" s="205"/>
      <c r="G134" s="205"/>
      <c r="H134" s="205"/>
      <c r="I134" s="205"/>
      <c r="J134" s="207"/>
    </row>
    <row r="135" spans="1:10" ht="24.75" customHeight="1">
      <c r="A135" s="35" t="s">
        <v>202</v>
      </c>
      <c r="B135" s="31"/>
      <c r="C135" s="37">
        <v>410</v>
      </c>
      <c r="D135" s="203"/>
      <c r="E135" s="211"/>
      <c r="F135" s="203"/>
      <c r="G135" s="203"/>
      <c r="H135" s="203"/>
      <c r="I135" s="203"/>
      <c r="J135" s="204"/>
    </row>
    <row r="136" spans="1:10" ht="24.75" customHeight="1">
      <c r="A136" s="187" t="s">
        <v>203</v>
      </c>
      <c r="B136" s="31"/>
      <c r="C136" s="37" t="s">
        <v>162</v>
      </c>
      <c r="D136" s="203"/>
      <c r="E136" s="211"/>
      <c r="F136" s="203"/>
      <c r="G136" s="203"/>
      <c r="H136" s="203"/>
      <c r="I136" s="203"/>
      <c r="J136" s="204"/>
    </row>
    <row r="137" spans="1:10" ht="24.75" customHeight="1">
      <c r="A137" s="139" t="s">
        <v>204</v>
      </c>
      <c r="B137" s="126"/>
      <c r="C137" s="37" t="s">
        <v>163</v>
      </c>
      <c r="D137" s="304">
        <f>D138+D140</f>
        <v>0</v>
      </c>
      <c r="E137" s="124">
        <f>E138+E140</f>
        <v>4.39</v>
      </c>
      <c r="F137" s="124"/>
      <c r="G137" s="124"/>
      <c r="H137" s="124"/>
      <c r="I137" s="215">
        <f>E137+G137</f>
        <v>4.39</v>
      </c>
      <c r="J137" s="215">
        <f>D137-I137</f>
        <v>-4.39</v>
      </c>
    </row>
    <row r="138" spans="1:10" ht="24.75" customHeight="1">
      <c r="A138" s="35" t="s">
        <v>205</v>
      </c>
      <c r="B138" s="126"/>
      <c r="C138" s="37" t="s">
        <v>59</v>
      </c>
      <c r="D138" s="304"/>
      <c r="E138" s="124"/>
      <c r="F138" s="124"/>
      <c r="G138" s="124"/>
      <c r="H138" s="124"/>
      <c r="I138" s="124"/>
      <c r="J138" s="125"/>
    </row>
    <row r="139" spans="1:10" ht="24.75" customHeight="1">
      <c r="A139" s="187" t="s">
        <v>206</v>
      </c>
      <c r="B139" s="126"/>
      <c r="C139" s="37" t="s">
        <v>60</v>
      </c>
      <c r="D139" s="304"/>
      <c r="E139" s="124"/>
      <c r="F139" s="124"/>
      <c r="G139" s="124"/>
      <c r="H139" s="124"/>
      <c r="I139" s="124"/>
      <c r="J139" s="125"/>
    </row>
    <row r="140" spans="1:10" ht="24.75" customHeight="1">
      <c r="A140" s="35" t="s">
        <v>207</v>
      </c>
      <c r="B140" s="126"/>
      <c r="C140" s="37" t="s">
        <v>164</v>
      </c>
      <c r="D140" s="304">
        <f>D141+D144+D147</f>
        <v>0</v>
      </c>
      <c r="E140" s="124">
        <f>E141+E144+E147</f>
        <v>4.39</v>
      </c>
      <c r="F140" s="124"/>
      <c r="G140" s="124"/>
      <c r="H140" s="124"/>
      <c r="I140" s="215">
        <f>E140+G140</f>
        <v>4.39</v>
      </c>
      <c r="J140" s="215">
        <f>D140-I140</f>
        <v>-4.39</v>
      </c>
    </row>
    <row r="141" spans="1:10" ht="24.75" customHeight="1">
      <c r="A141" s="187" t="s">
        <v>208</v>
      </c>
      <c r="B141" s="126"/>
      <c r="C141" s="37" t="s">
        <v>165</v>
      </c>
      <c r="D141" s="305">
        <f>D142+D143</f>
        <v>0</v>
      </c>
      <c r="E141" s="123">
        <f>E142+E143</f>
        <v>0</v>
      </c>
      <c r="F141" s="123"/>
      <c r="G141" s="123"/>
      <c r="H141" s="123"/>
      <c r="I141" s="215">
        <f aca="true" t="shared" si="2" ref="I141:I149">E141+G141</f>
        <v>0</v>
      </c>
      <c r="J141" s="215">
        <f aca="true" t="shared" si="3" ref="J141:J149">D141-I141</f>
        <v>0</v>
      </c>
    </row>
    <row r="142" spans="1:10" ht="24.75" customHeight="1">
      <c r="A142" s="187" t="s">
        <v>295</v>
      </c>
      <c r="B142" s="126">
        <v>29</v>
      </c>
      <c r="C142" s="37"/>
      <c r="D142" s="304"/>
      <c r="E142" s="124"/>
      <c r="F142" s="124"/>
      <c r="G142" s="124"/>
      <c r="H142" s="124"/>
      <c r="I142" s="203">
        <f t="shared" si="2"/>
        <v>0</v>
      </c>
      <c r="J142" s="204">
        <f t="shared" si="3"/>
        <v>0</v>
      </c>
    </row>
    <row r="143" spans="1:10" ht="24.75" customHeight="1">
      <c r="A143" s="187" t="s">
        <v>295</v>
      </c>
      <c r="B143" s="126" t="s">
        <v>261</v>
      </c>
      <c r="C143" s="37"/>
      <c r="D143" s="304"/>
      <c r="E143" s="124"/>
      <c r="F143" s="124"/>
      <c r="G143" s="124"/>
      <c r="H143" s="124"/>
      <c r="I143" s="203">
        <f t="shared" si="2"/>
        <v>0</v>
      </c>
      <c r="J143" s="204">
        <f t="shared" si="3"/>
        <v>0</v>
      </c>
    </row>
    <row r="144" spans="1:10" ht="24.75" customHeight="1">
      <c r="A144" s="187" t="s">
        <v>209</v>
      </c>
      <c r="B144" s="126"/>
      <c r="C144" s="37" t="s">
        <v>166</v>
      </c>
      <c r="D144" s="305">
        <f>D145+D146</f>
        <v>0</v>
      </c>
      <c r="E144" s="123">
        <f>E145+E146</f>
        <v>0</v>
      </c>
      <c r="F144" s="123"/>
      <c r="G144" s="123"/>
      <c r="H144" s="123"/>
      <c r="I144" s="215">
        <f>E144+G144</f>
        <v>0</v>
      </c>
      <c r="J144" s="215">
        <f>D144-I144</f>
        <v>0</v>
      </c>
    </row>
    <row r="145" spans="1:10" ht="24.75" customHeight="1">
      <c r="A145" s="187" t="s">
        <v>295</v>
      </c>
      <c r="B145" s="126">
        <v>29</v>
      </c>
      <c r="C145" s="37"/>
      <c r="D145" s="304"/>
      <c r="E145" s="124"/>
      <c r="F145" s="124"/>
      <c r="G145" s="124"/>
      <c r="H145" s="124"/>
      <c r="I145" s="203">
        <f t="shared" si="2"/>
        <v>0</v>
      </c>
      <c r="J145" s="204">
        <f t="shared" si="3"/>
        <v>0</v>
      </c>
    </row>
    <row r="146" spans="1:10" ht="24.75" customHeight="1">
      <c r="A146" s="187" t="s">
        <v>295</v>
      </c>
      <c r="B146" s="126" t="s">
        <v>261</v>
      </c>
      <c r="C146" s="37"/>
      <c r="D146" s="304"/>
      <c r="E146" s="124"/>
      <c r="F146" s="124"/>
      <c r="G146" s="124"/>
      <c r="H146" s="124"/>
      <c r="I146" s="203">
        <f t="shared" si="2"/>
        <v>0</v>
      </c>
      <c r="J146" s="204">
        <f t="shared" si="3"/>
        <v>0</v>
      </c>
    </row>
    <row r="147" spans="1:10" ht="24.75" customHeight="1">
      <c r="A147" s="187" t="s">
        <v>210</v>
      </c>
      <c r="B147" s="127"/>
      <c r="C147" s="122">
        <v>853</v>
      </c>
      <c r="D147" s="305">
        <f>D148+D149</f>
        <v>0</v>
      </c>
      <c r="E147" s="123">
        <f>E148+E149</f>
        <v>4.39</v>
      </c>
      <c r="F147" s="123"/>
      <c r="G147" s="123"/>
      <c r="H147" s="123"/>
      <c r="I147" s="215">
        <f>E147+G147</f>
        <v>4.39</v>
      </c>
      <c r="J147" s="215">
        <f>D147-I147</f>
        <v>-4.39</v>
      </c>
    </row>
    <row r="148" spans="1:10" ht="24.75" customHeight="1">
      <c r="A148" s="111" t="s">
        <v>295</v>
      </c>
      <c r="B148" s="189" t="s">
        <v>260</v>
      </c>
      <c r="C148" s="122"/>
      <c r="D148" s="304">
        <v>0</v>
      </c>
      <c r="E148" s="124">
        <f>'КНИГА КРЕДИТОВ'!AH54+'КНИГА КРЕДИТОВ'!AI54</f>
        <v>4.39</v>
      </c>
      <c r="F148" s="124"/>
      <c r="G148" s="124"/>
      <c r="H148" s="124"/>
      <c r="I148" s="203">
        <f t="shared" si="2"/>
        <v>4.39</v>
      </c>
      <c r="J148" s="204">
        <f t="shared" si="3"/>
        <v>-4.39</v>
      </c>
    </row>
    <row r="149" spans="1:10" ht="24.75" customHeight="1">
      <c r="A149" s="111" t="s">
        <v>295</v>
      </c>
      <c r="B149" s="189" t="s">
        <v>140</v>
      </c>
      <c r="C149" s="122"/>
      <c r="D149" s="304"/>
      <c r="E149" s="124">
        <f>'КНИГА КРЕДИТОВ'!AK54</f>
        <v>0</v>
      </c>
      <c r="F149" s="124"/>
      <c r="G149" s="124"/>
      <c r="H149" s="124"/>
      <c r="I149" s="203">
        <f t="shared" si="2"/>
        <v>0</v>
      </c>
      <c r="J149" s="204">
        <f t="shared" si="3"/>
        <v>0</v>
      </c>
    </row>
    <row r="150" spans="1:10" ht="24.75" customHeight="1">
      <c r="A150" s="35" t="s">
        <v>211</v>
      </c>
      <c r="B150" s="126"/>
      <c r="C150" s="37" t="s">
        <v>167</v>
      </c>
      <c r="D150" s="304"/>
      <c r="E150" s="124"/>
      <c r="F150" s="124"/>
      <c r="G150" s="124"/>
      <c r="H150" s="124"/>
      <c r="I150" s="124"/>
      <c r="J150" s="125"/>
    </row>
    <row r="151" spans="1:10" ht="24.75" customHeight="1">
      <c r="A151" s="187" t="s">
        <v>212</v>
      </c>
      <c r="B151" s="126"/>
      <c r="C151" s="37" t="s">
        <v>168</v>
      </c>
      <c r="D151" s="304"/>
      <c r="E151" s="124"/>
      <c r="F151" s="124"/>
      <c r="G151" s="124"/>
      <c r="H151" s="124"/>
      <c r="I151" s="124"/>
      <c r="J151" s="125"/>
    </row>
    <row r="152" spans="1:10" ht="24.75" customHeight="1" thickBot="1">
      <c r="A152" s="187" t="s">
        <v>213</v>
      </c>
      <c r="B152" s="130"/>
      <c r="C152" s="128">
        <v>863</v>
      </c>
      <c r="D152" s="306"/>
      <c r="E152" s="129"/>
      <c r="F152" s="129"/>
      <c r="G152" s="129"/>
      <c r="H152" s="129"/>
      <c r="I152" s="129"/>
      <c r="J152" s="190"/>
    </row>
    <row r="153" spans="1:10" ht="20.25" customHeight="1" thickBot="1">
      <c r="A153" s="79" t="s">
        <v>34</v>
      </c>
      <c r="B153" s="49">
        <v>450</v>
      </c>
      <c r="C153" s="49" t="s">
        <v>28</v>
      </c>
      <c r="D153" s="299">
        <f>D22-D47</f>
        <v>0</v>
      </c>
      <c r="E153" s="216">
        <f>E22-E47</f>
        <v>759.0000000000001</v>
      </c>
      <c r="F153" s="217"/>
      <c r="G153" s="217"/>
      <c r="H153" s="217"/>
      <c r="I153" s="216">
        <f>I22-I47</f>
        <v>759.0000000000001</v>
      </c>
      <c r="J153" s="50" t="s">
        <v>28</v>
      </c>
    </row>
    <row r="154" spans="1:10" ht="12.75" customHeight="1">
      <c r="A154" s="402" t="s">
        <v>221</v>
      </c>
      <c r="B154" s="399"/>
      <c r="C154" s="399"/>
      <c r="D154" s="399"/>
      <c r="E154" s="399"/>
      <c r="F154" s="399"/>
      <c r="G154" s="52"/>
      <c r="H154" s="52"/>
      <c r="I154" s="52"/>
      <c r="J154" s="52"/>
    </row>
    <row r="155" spans="2:10" ht="15">
      <c r="B155" s="12" t="s">
        <v>54</v>
      </c>
      <c r="C155" s="12"/>
      <c r="E155" s="4"/>
      <c r="F155" s="4"/>
      <c r="G155" s="4"/>
      <c r="H155" s="4"/>
      <c r="J155" s="162" t="s">
        <v>94</v>
      </c>
    </row>
    <row r="156" spans="1:10" ht="11.25" customHeight="1">
      <c r="A156" s="69"/>
      <c r="B156" s="80"/>
      <c r="C156" s="80"/>
      <c r="D156" s="298"/>
      <c r="E156" s="70"/>
      <c r="F156" s="70"/>
      <c r="G156" s="70"/>
      <c r="H156" s="70"/>
      <c r="I156" s="70"/>
      <c r="J156" s="71"/>
    </row>
    <row r="157" spans="1:10" ht="12.75">
      <c r="A157" s="14"/>
      <c r="B157" s="15"/>
      <c r="C157" s="15"/>
      <c r="D157" s="16"/>
      <c r="E157" s="17"/>
      <c r="F157" s="18" t="s">
        <v>67</v>
      </c>
      <c r="G157" s="18"/>
      <c r="H157" s="19"/>
      <c r="I157" s="72"/>
      <c r="J157" s="99"/>
    </row>
    <row r="158" spans="1:10" ht="10.5" customHeight="1">
      <c r="A158" s="81"/>
      <c r="B158" s="15" t="s">
        <v>12</v>
      </c>
      <c r="C158" s="15" t="s">
        <v>48</v>
      </c>
      <c r="D158" s="16" t="s">
        <v>40</v>
      </c>
      <c r="E158" s="20" t="s">
        <v>5</v>
      </c>
      <c r="F158" s="21" t="s">
        <v>5</v>
      </c>
      <c r="G158" s="22" t="s">
        <v>5</v>
      </c>
      <c r="H158" s="22"/>
      <c r="I158" s="38"/>
      <c r="J158" s="99" t="s">
        <v>66</v>
      </c>
    </row>
    <row r="159" spans="1:10" ht="10.5" customHeight="1">
      <c r="A159" s="15" t="s">
        <v>216</v>
      </c>
      <c r="B159" s="15" t="s">
        <v>13</v>
      </c>
      <c r="C159" s="15" t="s">
        <v>49</v>
      </c>
      <c r="D159" s="16" t="s">
        <v>41</v>
      </c>
      <c r="E159" s="23" t="s">
        <v>44</v>
      </c>
      <c r="F159" s="16" t="s">
        <v>6</v>
      </c>
      <c r="G159" s="16" t="s">
        <v>71</v>
      </c>
      <c r="H159" s="16" t="s">
        <v>68</v>
      </c>
      <c r="I159" s="16" t="s">
        <v>8</v>
      </c>
      <c r="J159" s="99" t="s">
        <v>41</v>
      </c>
    </row>
    <row r="160" spans="1:10" ht="9.75" customHeight="1">
      <c r="A160" s="14"/>
      <c r="B160" s="15" t="s">
        <v>14</v>
      </c>
      <c r="C160" s="15" t="s">
        <v>222</v>
      </c>
      <c r="D160" s="16" t="s">
        <v>42</v>
      </c>
      <c r="E160" s="23" t="s">
        <v>7</v>
      </c>
      <c r="F160" s="16" t="s">
        <v>7</v>
      </c>
      <c r="G160" s="16" t="s">
        <v>45</v>
      </c>
      <c r="H160" s="16" t="s">
        <v>69</v>
      </c>
      <c r="I160" s="16"/>
      <c r="J160" s="99" t="s">
        <v>42</v>
      </c>
    </row>
    <row r="161" spans="1:10" ht="9.75" customHeight="1" thickBot="1">
      <c r="A161" s="24">
        <v>1</v>
      </c>
      <c r="B161" s="25">
        <v>2</v>
      </c>
      <c r="C161" s="25"/>
      <c r="D161" s="26" t="s">
        <v>2</v>
      </c>
      <c r="E161" s="27" t="s">
        <v>3</v>
      </c>
      <c r="F161" s="26" t="s">
        <v>9</v>
      </c>
      <c r="G161" s="26" t="s">
        <v>10</v>
      </c>
      <c r="H161" s="26" t="s">
        <v>11</v>
      </c>
      <c r="I161" s="26" t="s">
        <v>32</v>
      </c>
      <c r="J161" s="28" t="s">
        <v>70</v>
      </c>
    </row>
    <row r="162" spans="1:10" ht="22.5">
      <c r="A162" s="82" t="s">
        <v>108</v>
      </c>
      <c r="B162" s="73" t="s">
        <v>18</v>
      </c>
      <c r="C162" s="83"/>
      <c r="D162" s="307">
        <f>D186</f>
        <v>4742.12</v>
      </c>
      <c r="E162" s="221">
        <f>E186</f>
        <v>-759.0000000000001</v>
      </c>
      <c r="F162" s="206"/>
      <c r="G162" s="205"/>
      <c r="H162" s="205"/>
      <c r="I162" s="221">
        <f>I186</f>
        <v>-759.0000000000001</v>
      </c>
      <c r="J162" s="221"/>
    </row>
    <row r="163" spans="1:10" ht="9.75" customHeight="1">
      <c r="A163" s="33" t="s">
        <v>20</v>
      </c>
      <c r="B163" s="84"/>
      <c r="C163" s="85"/>
      <c r="D163" s="85"/>
      <c r="E163" s="40"/>
      <c r="F163" s="40"/>
      <c r="G163" s="36"/>
      <c r="H163" s="36"/>
      <c r="I163" s="36"/>
      <c r="J163" s="41"/>
    </row>
    <row r="164" spans="1:10" ht="17.25" customHeight="1">
      <c r="A164" s="35" t="s">
        <v>55</v>
      </c>
      <c r="B164" s="86" t="s">
        <v>21</v>
      </c>
      <c r="C164" s="74"/>
      <c r="D164" s="29"/>
      <c r="E164" s="29"/>
      <c r="F164" s="29"/>
      <c r="G164" s="30"/>
      <c r="H164" s="30"/>
      <c r="I164" s="30"/>
      <c r="J164" s="32"/>
    </row>
    <row r="165" spans="1:10" ht="12.75" customHeight="1">
      <c r="A165" s="33" t="s">
        <v>223</v>
      </c>
      <c r="B165" s="84"/>
      <c r="C165" s="85"/>
      <c r="D165" s="40"/>
      <c r="E165" s="40"/>
      <c r="F165" s="40"/>
      <c r="G165" s="36"/>
      <c r="H165" s="36"/>
      <c r="I165" s="36"/>
      <c r="J165" s="41"/>
    </row>
    <row r="166" spans="1:10" ht="12.75">
      <c r="A166" s="163" t="s">
        <v>224</v>
      </c>
      <c r="B166" s="138"/>
      <c r="C166" s="140" t="s">
        <v>214</v>
      </c>
      <c r="D166" s="29"/>
      <c r="E166" s="29"/>
      <c r="F166" s="29"/>
      <c r="G166" s="30"/>
      <c r="H166" s="30"/>
      <c r="I166" s="30"/>
      <c r="J166" s="32"/>
    </row>
    <row r="167" spans="1:10" ht="22.5">
      <c r="A167" s="163" t="s">
        <v>225</v>
      </c>
      <c r="B167" s="138"/>
      <c r="C167" s="140">
        <v>520</v>
      </c>
      <c r="D167" s="29"/>
      <c r="E167" s="29"/>
      <c r="F167" s="29"/>
      <c r="G167" s="30"/>
      <c r="H167" s="30"/>
      <c r="I167" s="30"/>
      <c r="J167" s="32"/>
    </row>
    <row r="168" spans="1:10" ht="22.5">
      <c r="A168" s="163" t="s">
        <v>226</v>
      </c>
      <c r="B168" s="134"/>
      <c r="C168" s="141">
        <v>620</v>
      </c>
      <c r="D168" s="29"/>
      <c r="E168" s="29"/>
      <c r="F168" s="29"/>
      <c r="G168" s="30"/>
      <c r="H168" s="30"/>
      <c r="I168" s="30"/>
      <c r="J168" s="32"/>
    </row>
    <row r="169" spans="1:10" ht="17.25" customHeight="1">
      <c r="A169" s="163" t="s">
        <v>241</v>
      </c>
      <c r="B169" s="135"/>
      <c r="C169" s="142">
        <v>540</v>
      </c>
      <c r="D169" s="29"/>
      <c r="E169" s="29"/>
      <c r="F169" s="29"/>
      <c r="G169" s="30"/>
      <c r="H169" s="30"/>
      <c r="I169" s="30"/>
      <c r="J169" s="32"/>
    </row>
    <row r="170" spans="1:10" ht="18" customHeight="1">
      <c r="A170" s="163" t="s">
        <v>242</v>
      </c>
      <c r="B170" s="136"/>
      <c r="C170" s="143">
        <v>640</v>
      </c>
      <c r="D170" s="29"/>
      <c r="E170" s="29"/>
      <c r="F170" s="29"/>
      <c r="G170" s="30"/>
      <c r="H170" s="30"/>
      <c r="I170" s="30"/>
      <c r="J170" s="32"/>
    </row>
    <row r="171" spans="1:10" ht="22.5">
      <c r="A171" s="163" t="s">
        <v>227</v>
      </c>
      <c r="B171" s="136"/>
      <c r="C171" s="144">
        <v>710</v>
      </c>
      <c r="D171" s="29"/>
      <c r="E171" s="29"/>
      <c r="F171" s="29"/>
      <c r="G171" s="30"/>
      <c r="H171" s="30"/>
      <c r="I171" s="30"/>
      <c r="J171" s="32"/>
    </row>
    <row r="172" spans="1:10" ht="22.5">
      <c r="A172" s="163" t="s">
        <v>228</v>
      </c>
      <c r="B172" s="137"/>
      <c r="C172" s="145" t="s">
        <v>133</v>
      </c>
      <c r="D172" s="29"/>
      <c r="E172" s="29"/>
      <c r="F172" s="29"/>
      <c r="G172" s="30"/>
      <c r="H172" s="30"/>
      <c r="I172" s="30"/>
      <c r="J172" s="32"/>
    </row>
    <row r="173" spans="1:10" ht="16.5" customHeight="1">
      <c r="A173" s="35" t="s">
        <v>99</v>
      </c>
      <c r="B173" s="86" t="s">
        <v>95</v>
      </c>
      <c r="C173" s="74" t="s">
        <v>28</v>
      </c>
      <c r="D173" s="29"/>
      <c r="E173" s="29"/>
      <c r="F173" s="29"/>
      <c r="G173" s="30"/>
      <c r="H173" s="30"/>
      <c r="I173" s="30"/>
      <c r="J173" s="32"/>
    </row>
    <row r="174" spans="1:10" ht="12.75" customHeight="1">
      <c r="A174" s="48" t="s">
        <v>98</v>
      </c>
      <c r="B174" s="88" t="s">
        <v>96</v>
      </c>
      <c r="C174" s="74" t="s">
        <v>57</v>
      </c>
      <c r="D174" s="29"/>
      <c r="E174" s="29"/>
      <c r="F174" s="29"/>
      <c r="G174" s="30"/>
      <c r="H174" s="30"/>
      <c r="I174" s="30"/>
      <c r="J174" s="32"/>
    </row>
    <row r="175" spans="1:10" ht="12.75" customHeight="1">
      <c r="A175" s="48" t="s">
        <v>100</v>
      </c>
      <c r="B175" s="88" t="s">
        <v>97</v>
      </c>
      <c r="C175" s="74" t="s">
        <v>58</v>
      </c>
      <c r="D175" s="29"/>
      <c r="E175" s="29"/>
      <c r="F175" s="29"/>
      <c r="G175" s="30"/>
      <c r="H175" s="30"/>
      <c r="I175" s="30"/>
      <c r="J175" s="32"/>
    </row>
    <row r="176" spans="1:10" ht="20.25" customHeight="1">
      <c r="A176" s="35" t="s">
        <v>229</v>
      </c>
      <c r="B176" s="86" t="s">
        <v>43</v>
      </c>
      <c r="C176" s="74"/>
      <c r="D176" s="29"/>
      <c r="E176" s="29"/>
      <c r="F176" s="29"/>
      <c r="G176" s="30"/>
      <c r="H176" s="30"/>
      <c r="I176" s="30"/>
      <c r="J176" s="32"/>
    </row>
    <row r="177" spans="1:10" ht="12.75">
      <c r="A177" s="133" t="s">
        <v>56</v>
      </c>
      <c r="B177" s="84"/>
      <c r="C177" s="78"/>
      <c r="D177" s="21"/>
      <c r="E177" s="21"/>
      <c r="F177" s="21"/>
      <c r="G177" s="21"/>
      <c r="H177" s="21"/>
      <c r="I177" s="21"/>
      <c r="J177" s="34"/>
    </row>
    <row r="178" spans="1:10" ht="16.5" customHeight="1">
      <c r="A178" s="111"/>
      <c r="B178" s="131"/>
      <c r="C178" s="109"/>
      <c r="D178" s="29"/>
      <c r="E178" s="29"/>
      <c r="F178" s="29"/>
      <c r="G178" s="30"/>
      <c r="H178" s="30"/>
      <c r="I178" s="30"/>
      <c r="J178" s="32"/>
    </row>
    <row r="179" spans="1:10" ht="12.75">
      <c r="A179" s="111"/>
      <c r="B179" s="132"/>
      <c r="C179" s="89"/>
      <c r="D179" s="46"/>
      <c r="E179" s="46"/>
      <c r="F179" s="46"/>
      <c r="G179" s="37"/>
      <c r="H179" s="37"/>
      <c r="I179" s="37"/>
      <c r="J179" s="47"/>
    </row>
    <row r="180" spans="1:10" ht="12.75">
      <c r="A180" s="171"/>
      <c r="B180" s="172"/>
      <c r="C180" s="94"/>
      <c r="D180" s="52"/>
      <c r="E180" s="52"/>
      <c r="F180" s="52"/>
      <c r="G180" s="52"/>
      <c r="H180" s="52"/>
      <c r="I180" s="52"/>
      <c r="J180" s="52"/>
    </row>
    <row r="181" spans="1:10" ht="16.5" customHeight="1">
      <c r="A181" s="164"/>
      <c r="B181" s="165"/>
      <c r="C181" s="165"/>
      <c r="D181" s="20"/>
      <c r="E181" s="17"/>
      <c r="F181" s="18" t="s">
        <v>67</v>
      </c>
      <c r="G181" s="18"/>
      <c r="H181" s="19"/>
      <c r="I181" s="72"/>
      <c r="J181" s="155"/>
    </row>
    <row r="182" spans="1:10" ht="14.25" customHeight="1">
      <c r="A182" s="81"/>
      <c r="B182" s="15" t="s">
        <v>12</v>
      </c>
      <c r="C182" s="15" t="s">
        <v>48</v>
      </c>
      <c r="D182" s="16" t="s">
        <v>40</v>
      </c>
      <c r="E182" s="20" t="s">
        <v>5</v>
      </c>
      <c r="F182" s="21" t="s">
        <v>5</v>
      </c>
      <c r="G182" s="22" t="s">
        <v>5</v>
      </c>
      <c r="H182" s="22"/>
      <c r="I182" s="38"/>
      <c r="J182" s="99" t="s">
        <v>66</v>
      </c>
    </row>
    <row r="183" spans="1:10" ht="14.25" customHeight="1">
      <c r="A183" s="15" t="s">
        <v>216</v>
      </c>
      <c r="B183" s="15" t="s">
        <v>13</v>
      </c>
      <c r="C183" s="15" t="s">
        <v>49</v>
      </c>
      <c r="D183" s="16" t="s">
        <v>41</v>
      </c>
      <c r="E183" s="23" t="s">
        <v>44</v>
      </c>
      <c r="F183" s="16" t="s">
        <v>6</v>
      </c>
      <c r="G183" s="16" t="s">
        <v>71</v>
      </c>
      <c r="H183" s="16" t="s">
        <v>68</v>
      </c>
      <c r="I183" s="16" t="s">
        <v>8</v>
      </c>
      <c r="J183" s="99" t="s">
        <v>41</v>
      </c>
    </row>
    <row r="184" spans="1:10" ht="12.75" customHeight="1">
      <c r="A184" s="166"/>
      <c r="B184" s="167" t="s">
        <v>14</v>
      </c>
      <c r="C184" s="167" t="s">
        <v>50</v>
      </c>
      <c r="D184" s="168" t="s">
        <v>42</v>
      </c>
      <c r="E184" s="169" t="s">
        <v>7</v>
      </c>
      <c r="F184" s="168" t="s">
        <v>7</v>
      </c>
      <c r="G184" s="168" t="s">
        <v>45</v>
      </c>
      <c r="H184" s="168" t="s">
        <v>69</v>
      </c>
      <c r="I184" s="168"/>
      <c r="J184" s="156" t="s">
        <v>42</v>
      </c>
    </row>
    <row r="185" spans="1:10" ht="9.75" customHeight="1" thickBot="1">
      <c r="A185" s="24">
        <v>1</v>
      </c>
      <c r="B185" s="25">
        <v>2</v>
      </c>
      <c r="C185" s="25"/>
      <c r="D185" s="26" t="s">
        <v>2</v>
      </c>
      <c r="E185" s="27" t="s">
        <v>3</v>
      </c>
      <c r="F185" s="26" t="s">
        <v>9</v>
      </c>
      <c r="G185" s="26" t="s">
        <v>10</v>
      </c>
      <c r="H185" s="26" t="s">
        <v>11</v>
      </c>
      <c r="I185" s="26" t="s">
        <v>32</v>
      </c>
      <c r="J185" s="28" t="s">
        <v>70</v>
      </c>
    </row>
    <row r="186" spans="1:10" ht="18" customHeight="1">
      <c r="A186" s="159" t="s">
        <v>27</v>
      </c>
      <c r="B186" s="88" t="s">
        <v>19</v>
      </c>
      <c r="C186" s="90" t="s">
        <v>28</v>
      </c>
      <c r="D186" s="308">
        <v>4742.12</v>
      </c>
      <c r="E186" s="218">
        <f>E187+E188</f>
        <v>-759.0000000000001</v>
      </c>
      <c r="F186" s="218"/>
      <c r="G186" s="215"/>
      <c r="H186" s="215"/>
      <c r="I186" s="218">
        <f>I187+I188</f>
        <v>-759.0000000000001</v>
      </c>
      <c r="J186" s="47"/>
    </row>
    <row r="187" spans="1:10" ht="17.25" customHeight="1">
      <c r="A187" s="177" t="s">
        <v>35</v>
      </c>
      <c r="B187" s="178" t="s">
        <v>22</v>
      </c>
      <c r="C187" s="179" t="s">
        <v>57</v>
      </c>
      <c r="D187" s="219"/>
      <c r="E187" s="219">
        <f>-E22</f>
        <v>-763.3900000000001</v>
      </c>
      <c r="F187" s="219"/>
      <c r="G187" s="220"/>
      <c r="H187" s="220"/>
      <c r="I187" s="219">
        <f>-I22</f>
        <v>-763.3900000000001</v>
      </c>
      <c r="J187" s="180" t="s">
        <v>28</v>
      </c>
    </row>
    <row r="188" spans="1:10" ht="16.5" customHeight="1">
      <c r="A188" s="177" t="s">
        <v>36</v>
      </c>
      <c r="B188" s="178" t="s">
        <v>23</v>
      </c>
      <c r="C188" s="179" t="s">
        <v>58</v>
      </c>
      <c r="D188" s="219"/>
      <c r="E188" s="219">
        <f>E47</f>
        <v>4.39</v>
      </c>
      <c r="F188" s="219"/>
      <c r="G188" s="220"/>
      <c r="H188" s="220"/>
      <c r="I188" s="219">
        <f>I47</f>
        <v>4.39</v>
      </c>
      <c r="J188" s="180" t="s">
        <v>28</v>
      </c>
    </row>
    <row r="189" spans="1:10" ht="24" customHeight="1">
      <c r="A189" s="35" t="s">
        <v>82</v>
      </c>
      <c r="B189" s="84" t="s">
        <v>83</v>
      </c>
      <c r="C189" s="89" t="s">
        <v>28</v>
      </c>
      <c r="D189" s="37"/>
      <c r="E189" s="37"/>
      <c r="F189" s="46"/>
      <c r="G189" s="37"/>
      <c r="H189" s="37"/>
      <c r="I189" s="37"/>
      <c r="J189" s="47"/>
    </row>
    <row r="190" spans="1:10" ht="12.75" customHeight="1">
      <c r="A190" s="33" t="s">
        <v>46</v>
      </c>
      <c r="B190" s="84"/>
      <c r="C190" s="87"/>
      <c r="D190" s="40"/>
      <c r="E190" s="40"/>
      <c r="F190" s="22"/>
      <c r="G190" s="21" t="s">
        <v>29</v>
      </c>
      <c r="H190" s="21"/>
      <c r="I190" s="21"/>
      <c r="J190" s="400" t="s">
        <v>28</v>
      </c>
    </row>
    <row r="191" spans="1:10" ht="12" customHeight="1">
      <c r="A191" s="111" t="s">
        <v>84</v>
      </c>
      <c r="B191" s="86" t="s">
        <v>86</v>
      </c>
      <c r="C191" s="87" t="s">
        <v>57</v>
      </c>
      <c r="D191" s="36"/>
      <c r="E191" s="36"/>
      <c r="F191" s="40"/>
      <c r="G191" s="36"/>
      <c r="H191" s="36"/>
      <c r="I191" s="36"/>
      <c r="J191" s="401"/>
    </row>
    <row r="192" spans="1:10" ht="15.75" customHeight="1">
      <c r="A192" s="111" t="s">
        <v>85</v>
      </c>
      <c r="B192" s="88" t="s">
        <v>87</v>
      </c>
      <c r="C192" s="90" t="s">
        <v>58</v>
      </c>
      <c r="D192" s="37"/>
      <c r="E192" s="37"/>
      <c r="F192" s="46"/>
      <c r="G192" s="37"/>
      <c r="H192" s="37"/>
      <c r="I192" s="37"/>
      <c r="J192" s="51" t="s">
        <v>28</v>
      </c>
    </row>
    <row r="193" spans="1:10" ht="15.75" customHeight="1">
      <c r="A193" s="35" t="s">
        <v>31</v>
      </c>
      <c r="B193" s="84" t="s">
        <v>24</v>
      </c>
      <c r="C193" s="89" t="s">
        <v>28</v>
      </c>
      <c r="D193" s="37"/>
      <c r="E193" s="37"/>
      <c r="F193" s="46"/>
      <c r="G193" s="37"/>
      <c r="H193" s="37"/>
      <c r="I193" s="37"/>
      <c r="J193" s="47"/>
    </row>
    <row r="194" spans="1:10" ht="12.75" customHeight="1">
      <c r="A194" s="33" t="s">
        <v>46</v>
      </c>
      <c r="B194" s="84"/>
      <c r="C194" s="87"/>
      <c r="D194" s="40"/>
      <c r="E194" s="40"/>
      <c r="F194" s="22"/>
      <c r="G194" s="21" t="s">
        <v>29</v>
      </c>
      <c r="H194" s="21"/>
      <c r="I194" s="21"/>
      <c r="J194" s="34"/>
    </row>
    <row r="195" spans="1:10" ht="23.25" customHeight="1">
      <c r="A195" s="111" t="s">
        <v>238</v>
      </c>
      <c r="B195" s="86" t="s">
        <v>25</v>
      </c>
      <c r="C195" s="87"/>
      <c r="D195" s="36"/>
      <c r="E195" s="36"/>
      <c r="F195" s="40"/>
      <c r="G195" s="36"/>
      <c r="H195" s="36"/>
      <c r="I195" s="36"/>
      <c r="J195" s="41"/>
    </row>
    <row r="196" spans="1:10" ht="26.25" customHeight="1" thickBot="1">
      <c r="A196" s="111" t="s">
        <v>239</v>
      </c>
      <c r="B196" s="92" t="s">
        <v>26</v>
      </c>
      <c r="C196" s="93"/>
      <c r="D196" s="43"/>
      <c r="E196" s="43"/>
      <c r="F196" s="44"/>
      <c r="G196" s="43"/>
      <c r="H196" s="43"/>
      <c r="I196" s="43"/>
      <c r="J196" s="45"/>
    </row>
    <row r="197" spans="1:10" ht="24.75" customHeight="1">
      <c r="A197" s="35" t="s">
        <v>62</v>
      </c>
      <c r="B197" s="84" t="s">
        <v>59</v>
      </c>
      <c r="C197" s="89" t="s">
        <v>28</v>
      </c>
      <c r="D197" s="37"/>
      <c r="E197" s="37"/>
      <c r="F197" s="46"/>
      <c r="G197" s="37"/>
      <c r="H197" s="37"/>
      <c r="I197" s="37"/>
      <c r="J197" s="47"/>
    </row>
    <row r="198" spans="1:10" ht="12.75" customHeight="1">
      <c r="A198" s="33" t="s">
        <v>46</v>
      </c>
      <c r="B198" s="84"/>
      <c r="C198" s="87"/>
      <c r="D198" s="40"/>
      <c r="E198" s="40"/>
      <c r="F198" s="22"/>
      <c r="G198" s="21" t="s">
        <v>29</v>
      </c>
      <c r="H198" s="21"/>
      <c r="I198" s="21"/>
      <c r="J198" s="34"/>
    </row>
    <row r="199" spans="1:10" ht="24.75" customHeight="1">
      <c r="A199" s="48" t="s">
        <v>63</v>
      </c>
      <c r="B199" s="86" t="s">
        <v>60</v>
      </c>
      <c r="C199" s="87"/>
      <c r="D199" s="36"/>
      <c r="E199" s="36"/>
      <c r="F199" s="40"/>
      <c r="G199" s="36"/>
      <c r="H199" s="36"/>
      <c r="I199" s="36"/>
      <c r="J199" s="41"/>
    </row>
    <row r="200" spans="1:10" ht="27" customHeight="1" thickBot="1">
      <c r="A200" s="91" t="s">
        <v>64</v>
      </c>
      <c r="B200" s="92" t="s">
        <v>61</v>
      </c>
      <c r="C200" s="93"/>
      <c r="D200" s="43"/>
      <c r="E200" s="43"/>
      <c r="F200" s="44"/>
      <c r="G200" s="43"/>
      <c r="H200" s="43"/>
      <c r="I200" s="43"/>
      <c r="J200" s="45"/>
    </row>
    <row r="201" spans="1:10" ht="16.5" customHeight="1">
      <c r="A201" s="402" t="s">
        <v>230</v>
      </c>
      <c r="B201" s="399"/>
      <c r="C201" s="399"/>
      <c r="D201" s="399"/>
      <c r="E201" s="399"/>
      <c r="F201" s="399"/>
      <c r="G201" s="399"/>
      <c r="H201" s="399"/>
      <c r="I201" s="399"/>
      <c r="J201" s="399"/>
    </row>
    <row r="202" spans="1:10" ht="15" customHeight="1">
      <c r="A202" s="402" t="s">
        <v>233</v>
      </c>
      <c r="B202" s="399"/>
      <c r="C202" s="399"/>
      <c r="D202" s="399"/>
      <c r="E202" s="399"/>
      <c r="F202" s="399"/>
      <c r="G202" s="399"/>
      <c r="H202" s="399"/>
      <c r="I202" s="399"/>
      <c r="J202" s="399"/>
    </row>
    <row r="203" spans="1:10" ht="15">
      <c r="A203" s="12" t="s">
        <v>107</v>
      </c>
      <c r="C203" s="94"/>
      <c r="D203" s="52"/>
      <c r="E203" s="52"/>
      <c r="F203" s="52"/>
      <c r="G203" s="52"/>
      <c r="H203" s="52"/>
      <c r="I203" s="52"/>
      <c r="J203" s="52"/>
    </row>
    <row r="204" spans="1:10" ht="6" customHeight="1">
      <c r="A204" s="95"/>
      <c r="B204" s="53"/>
      <c r="C204" s="96"/>
      <c r="D204" s="54"/>
      <c r="E204" s="52"/>
      <c r="F204" s="52"/>
      <c r="G204" s="52"/>
      <c r="H204" s="54"/>
      <c r="I204" s="54"/>
      <c r="J204" s="52"/>
    </row>
    <row r="205" spans="1:10" ht="12.75">
      <c r="A205" s="14"/>
      <c r="B205" s="15"/>
      <c r="C205" s="15"/>
      <c r="D205" s="17"/>
      <c r="E205" s="55" t="s">
        <v>92</v>
      </c>
      <c r="F205" s="18"/>
      <c r="G205" s="19"/>
      <c r="H205" s="408"/>
      <c r="I205" s="408"/>
      <c r="J205" s="52"/>
    </row>
    <row r="206" spans="1:10" ht="12.75">
      <c r="A206" s="81"/>
      <c r="B206" s="15" t="s">
        <v>12</v>
      </c>
      <c r="C206" s="15" t="s">
        <v>48</v>
      </c>
      <c r="D206" s="20" t="s">
        <v>5</v>
      </c>
      <c r="E206" s="21" t="s">
        <v>5</v>
      </c>
      <c r="F206" s="22" t="s">
        <v>5</v>
      </c>
      <c r="G206" s="22"/>
      <c r="H206" s="391" t="s">
        <v>8</v>
      </c>
      <c r="I206" s="392"/>
      <c r="J206" s="52"/>
    </row>
    <row r="207" spans="1:10" ht="12.75">
      <c r="A207" s="15" t="s">
        <v>216</v>
      </c>
      <c r="B207" s="15" t="s">
        <v>13</v>
      </c>
      <c r="C207" s="15" t="s">
        <v>49</v>
      </c>
      <c r="D207" s="23" t="s">
        <v>44</v>
      </c>
      <c r="E207" s="16" t="s">
        <v>6</v>
      </c>
      <c r="F207" s="16" t="s">
        <v>71</v>
      </c>
      <c r="G207" s="16" t="s">
        <v>68</v>
      </c>
      <c r="H207" s="391"/>
      <c r="I207" s="392"/>
      <c r="J207" s="52"/>
    </row>
    <row r="208" spans="1:10" ht="12.75">
      <c r="A208" s="14"/>
      <c r="B208" s="15" t="s">
        <v>14</v>
      </c>
      <c r="C208" s="15" t="s">
        <v>50</v>
      </c>
      <c r="D208" s="23" t="s">
        <v>7</v>
      </c>
      <c r="E208" s="16" t="s">
        <v>7</v>
      </c>
      <c r="F208" s="16" t="s">
        <v>45</v>
      </c>
      <c r="G208" s="16" t="s">
        <v>69</v>
      </c>
      <c r="H208" s="393"/>
      <c r="I208" s="394"/>
      <c r="J208" s="52"/>
    </row>
    <row r="209" spans="1:10" ht="13.5" thickBot="1">
      <c r="A209" s="24">
        <v>1</v>
      </c>
      <c r="B209" s="25">
        <v>2</v>
      </c>
      <c r="C209" s="25">
        <v>3</v>
      </c>
      <c r="D209" s="27" t="s">
        <v>2</v>
      </c>
      <c r="E209" s="27" t="s">
        <v>3</v>
      </c>
      <c r="F209" s="26" t="s">
        <v>9</v>
      </c>
      <c r="G209" s="26" t="s">
        <v>10</v>
      </c>
      <c r="H209" s="409" t="s">
        <v>11</v>
      </c>
      <c r="I209" s="410"/>
      <c r="J209" s="52"/>
    </row>
    <row r="210" spans="1:10" ht="27" customHeight="1">
      <c r="A210" s="35" t="s">
        <v>104</v>
      </c>
      <c r="B210" s="73" t="s">
        <v>103</v>
      </c>
      <c r="C210" s="75" t="s">
        <v>28</v>
      </c>
      <c r="D210" s="309"/>
      <c r="E210" s="106"/>
      <c r="F210" s="39"/>
      <c r="G210" s="39"/>
      <c r="H210" s="386"/>
      <c r="I210" s="387"/>
      <c r="J210" s="52"/>
    </row>
    <row r="211" spans="1:10" ht="12" customHeight="1">
      <c r="A211" s="33" t="s">
        <v>105</v>
      </c>
      <c r="B211" s="77"/>
      <c r="C211" s="78"/>
      <c r="D211" s="107"/>
      <c r="E211" s="21"/>
      <c r="F211" s="107"/>
      <c r="G211" s="21"/>
      <c r="H211" s="107"/>
      <c r="I211" s="103"/>
      <c r="J211" s="52"/>
    </row>
    <row r="212" spans="1:10" ht="18" customHeight="1">
      <c r="A212" s="153" t="s">
        <v>232</v>
      </c>
      <c r="B212" s="108"/>
      <c r="C212" s="109" t="s">
        <v>140</v>
      </c>
      <c r="D212" s="54"/>
      <c r="E212" s="30"/>
      <c r="F212" s="54" t="s">
        <v>29</v>
      </c>
      <c r="G212" s="30"/>
      <c r="H212" s="54"/>
      <c r="I212" s="104"/>
      <c r="J212" s="52"/>
    </row>
    <row r="213" spans="1:10" s="121" customFormat="1" ht="15" customHeight="1">
      <c r="A213" s="153" t="s">
        <v>132</v>
      </c>
      <c r="B213" s="132"/>
      <c r="C213" s="109" t="s">
        <v>169</v>
      </c>
      <c r="D213" s="151"/>
      <c r="E213" s="152"/>
      <c r="F213" s="151"/>
      <c r="G213" s="152"/>
      <c r="H213" s="404"/>
      <c r="I213" s="405"/>
      <c r="J213" s="154"/>
    </row>
    <row r="214" spans="1:10" ht="15.75" customHeight="1">
      <c r="A214" s="110" t="s">
        <v>231</v>
      </c>
      <c r="B214" s="105" t="s">
        <v>106</v>
      </c>
      <c r="C214" s="87"/>
      <c r="D214" s="40"/>
      <c r="E214" s="40"/>
      <c r="F214" s="36"/>
      <c r="G214" s="36"/>
      <c r="H214" s="406"/>
      <c r="I214" s="407"/>
      <c r="J214" s="52"/>
    </row>
    <row r="215" spans="1:10" ht="12" customHeight="1">
      <c r="A215" s="146" t="s">
        <v>105</v>
      </c>
      <c r="B215" s="77"/>
      <c r="C215" s="78"/>
      <c r="D215" s="107"/>
      <c r="E215" s="21"/>
      <c r="F215" s="107"/>
      <c r="G215" s="21"/>
      <c r="H215" s="395"/>
      <c r="I215" s="396"/>
      <c r="J215" s="52"/>
    </row>
    <row r="216" spans="1:10" ht="13.5" thickBot="1">
      <c r="A216" s="64"/>
      <c r="B216" s="130"/>
      <c r="C216" s="128"/>
      <c r="D216" s="306"/>
      <c r="E216" s="129"/>
      <c r="F216" s="129"/>
      <c r="G216" s="129"/>
      <c r="H216" s="388"/>
      <c r="I216" s="389"/>
      <c r="J216" s="52"/>
    </row>
    <row r="217" spans="1:10" ht="12.75">
      <c r="A217" s="56" t="s">
        <v>342</v>
      </c>
      <c r="B217" s="33"/>
      <c r="C217" s="33"/>
      <c r="D217" s="52"/>
      <c r="E217" s="57" t="s">
        <v>73</v>
      </c>
      <c r="F217" s="57"/>
      <c r="G217" s="52"/>
      <c r="H217" s="52"/>
      <c r="I217" s="52"/>
      <c r="J217" s="52"/>
    </row>
    <row r="218" spans="1:10" ht="9.75" customHeight="1">
      <c r="A218" s="6" t="s">
        <v>80</v>
      </c>
      <c r="B218" s="6"/>
      <c r="C218" s="6"/>
      <c r="D218" s="4"/>
      <c r="E218" s="58" t="s">
        <v>93</v>
      </c>
      <c r="F218" s="58"/>
      <c r="G218" s="58"/>
      <c r="H218" s="58"/>
      <c r="I218" s="58"/>
      <c r="J218" s="58"/>
    </row>
    <row r="219" spans="5:10" ht="12.75">
      <c r="E219" s="58"/>
      <c r="F219" s="58"/>
      <c r="G219" s="56"/>
      <c r="H219" s="56"/>
      <c r="I219" s="58"/>
      <c r="J219" s="58"/>
    </row>
    <row r="220" spans="1:10" ht="12.75" customHeight="1">
      <c r="A220" s="6" t="s">
        <v>243</v>
      </c>
      <c r="B220" s="6"/>
      <c r="C220" s="6"/>
      <c r="D220" s="4"/>
      <c r="E220" s="58"/>
      <c r="F220" s="58"/>
      <c r="G220" s="58"/>
      <c r="H220" s="58"/>
      <c r="I220" s="58"/>
      <c r="J220" s="58"/>
    </row>
    <row r="221" spans="1:10" ht="9.75" customHeight="1">
      <c r="A221" s="6" t="s">
        <v>15</v>
      </c>
      <c r="B221" s="6"/>
      <c r="C221" s="6"/>
      <c r="D221" s="4"/>
      <c r="E221" s="58"/>
      <c r="F221" s="58"/>
      <c r="G221" s="58"/>
      <c r="H221" s="58"/>
      <c r="I221" s="58"/>
      <c r="J221" s="58"/>
    </row>
    <row r="222" spans="4:10" ht="11.25" customHeight="1">
      <c r="D222" s="300" t="s">
        <v>235</v>
      </c>
      <c r="E222" s="59"/>
      <c r="F222" s="59"/>
      <c r="G222" s="60"/>
      <c r="H222" s="61"/>
      <c r="I222" s="70"/>
      <c r="J222" s="71"/>
    </row>
    <row r="223" spans="4:8" ht="11.25" customHeight="1">
      <c r="D223" s="58"/>
      <c r="E223" s="58"/>
      <c r="F223" s="58"/>
      <c r="G223" s="59" t="s">
        <v>74</v>
      </c>
      <c r="H223" s="1"/>
    </row>
    <row r="224" spans="4:10" ht="15.75" customHeight="1">
      <c r="D224" s="97" t="s">
        <v>236</v>
      </c>
      <c r="E224" s="59"/>
      <c r="F224" s="59"/>
      <c r="G224" s="59"/>
      <c r="H224" s="1"/>
      <c r="I224" s="390"/>
      <c r="J224" s="390"/>
    </row>
    <row r="225" spans="4:8" ht="10.5" customHeight="1">
      <c r="D225" s="59" t="s">
        <v>237</v>
      </c>
      <c r="E225" s="59"/>
      <c r="F225" s="59"/>
      <c r="H225" s="1"/>
    </row>
    <row r="226" spans="1:9" ht="21" customHeight="1">
      <c r="A226" s="97" t="s">
        <v>75</v>
      </c>
      <c r="B226" s="174" t="s">
        <v>348</v>
      </c>
      <c r="C226" s="62"/>
      <c r="D226" s="71"/>
      <c r="E226" s="62"/>
      <c r="F226" s="62"/>
      <c r="G226" s="62"/>
      <c r="H226" s="62"/>
      <c r="I226" s="62"/>
    </row>
    <row r="227" spans="1:9" ht="12" customHeight="1">
      <c r="A227" s="56" t="s">
        <v>81</v>
      </c>
      <c r="B227" s="62"/>
      <c r="C227" s="98"/>
      <c r="D227" s="52"/>
      <c r="E227" s="52"/>
      <c r="F227" s="52"/>
      <c r="G227" s="62"/>
      <c r="H227" s="62"/>
      <c r="I227" s="62"/>
    </row>
    <row r="228" spans="1:9" ht="9.75" customHeight="1">
      <c r="A228" s="6"/>
      <c r="B228" s="6"/>
      <c r="C228" s="6"/>
      <c r="D228" s="4"/>
      <c r="E228" s="4"/>
      <c r="F228" s="6"/>
      <c r="G228" s="6"/>
      <c r="H228" s="62"/>
      <c r="I228" s="62"/>
    </row>
    <row r="229" spans="1:9" ht="13.5" customHeight="1">
      <c r="A229" s="6" t="s">
        <v>351</v>
      </c>
      <c r="B229" s="6"/>
      <c r="C229" s="6"/>
      <c r="D229" s="56"/>
      <c r="E229" s="100"/>
      <c r="F229" s="100"/>
      <c r="G229" s="100"/>
      <c r="H229" s="63"/>
      <c r="I229" s="63"/>
    </row>
    <row r="231" spans="1:10" ht="12.75">
      <c r="A231" s="403" t="s">
        <v>234</v>
      </c>
      <c r="B231" s="399"/>
      <c r="C231" s="399"/>
      <c r="D231" s="399"/>
      <c r="E231" s="399"/>
      <c r="F231" s="399"/>
      <c r="G231" s="399"/>
      <c r="H231" s="399"/>
      <c r="I231" s="399"/>
      <c r="J231" s="399"/>
    </row>
    <row r="232" ht="12.75">
      <c r="A232" s="65" t="s">
        <v>352</v>
      </c>
    </row>
  </sheetData>
  <sheetProtection/>
  <mergeCells count="22">
    <mergeCell ref="H210:I210"/>
    <mergeCell ref="J190:J191"/>
    <mergeCell ref="A201:J201"/>
    <mergeCell ref="A202:J202"/>
    <mergeCell ref="F2:J2"/>
    <mergeCell ref="A3:H3"/>
    <mergeCell ref="A4:H4"/>
    <mergeCell ref="A6:H6"/>
    <mergeCell ref="B7:H7"/>
    <mergeCell ref="B9:H9"/>
    <mergeCell ref="A37:F37"/>
    <mergeCell ref="A38:F38"/>
    <mergeCell ref="A154:F154"/>
    <mergeCell ref="H205:I205"/>
    <mergeCell ref="H206:I208"/>
    <mergeCell ref="H209:I209"/>
    <mergeCell ref="H215:I215"/>
    <mergeCell ref="H216:I216"/>
    <mergeCell ref="I224:J224"/>
    <mergeCell ref="A231:J231"/>
    <mergeCell ref="H213:I213"/>
    <mergeCell ref="H214:I21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6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User-06</cp:lastModifiedBy>
  <cp:lastPrinted>2020-04-30T11:30:55Z</cp:lastPrinted>
  <dcterms:created xsi:type="dcterms:W3CDTF">1999-06-18T11:49:53Z</dcterms:created>
  <dcterms:modified xsi:type="dcterms:W3CDTF">2020-07-02T14:13:44Z</dcterms:modified>
  <cp:category/>
  <cp:version/>
  <cp:contentType/>
  <cp:contentStatus/>
</cp:coreProperties>
</file>